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4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'Rozpočet'!$2:$3</definedName>
    <definedName name="_xlnm.Print_Area" localSheetId="1">'Krycí list'!$A$1:$N$36</definedName>
    <definedName name="_xlnm.Print_Area" localSheetId="4">'Rekapitulace'!$A$1:$I$27</definedName>
    <definedName name="_xlnm.Print_Area" localSheetId="3">'Rozpočet'!$A$1:$J$65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0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0"/>
          </rPr>
          <t>Zde můžete změnit procentní sazbu DPH pro ostatní náklady.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<sst xmlns="http://schemas.openxmlformats.org/spreadsheetml/2006/main" count="335" uniqueCount="250">
  <si>
    <t xml:space="preserve">P0001175101201000000100m3     Obsyp objektů sypaninou z hornin třídy I-IV bez prohození sypaniny                                                                                                                                                                                             01030000010975950000006989650000001164940000002446380000001539920000000000000000000000000000012574050000005378220000003270830000003925000000002355000000000004800000                  000000000000                                                0100001000000000049062                                                                                       </t>
  </si>
  <si>
    <t>231</t>
  </si>
  <si>
    <t>180402111</t>
  </si>
  <si>
    <t>Založení trávníku parkového výsevem v rovině vč.dodávky travní směsi</t>
  </si>
  <si>
    <t xml:space="preserve">P0231180402111000000050m2     Založení trávníku parkového výsevem v rovině vč.dodávky travní směsi                                                                                                                                                                                           01110000003780000000000000000000000000000000000000000000000000000000000000000000000000000000000000000000000000000000000000000000000000000000000378000000000021000000                  000000000000                                                0100001000000000001800                                                                                       </t>
  </si>
  <si>
    <t>181101104</t>
  </si>
  <si>
    <t>Úprava pláně vyrovnáním výškových rozdílů v zářezech nebo na násypech v hornině třídy V se zhutněním</t>
  </si>
  <si>
    <t xml:space="preserve">P0001181101104000000050m2     Úprava pláně vyrovnáním výškových rozdílů v zářezech nebo na násypech v hornině třídy V se zhutněním                                                                                                                                                           01080000001788880000000512460000000085410000000179360000001097060000000000000000000000000000002049340000000876550000000533090000000639700000000383821000000025000000                  000000000000                                                0100001000000000001535                                                                                       </t>
  </si>
  <si>
    <t>181301101</t>
  </si>
  <si>
    <t>Rozprostření a urovnání ornice s příp. nutným přemístěním ze vzdálenosti &lt;30m v rovině nebo ve svahu sklonu do 1:5 při souvislé ploše &lt;500m2,  tl. vrstvy &lt;10cm</t>
  </si>
  <si>
    <t xml:space="preserve">P0001181301101000000050m2     Rozprostření a urovnání ornice s příp. nutným přemístěním ze vzdálenosti &lt;30m v rovině nebo ve svahu sklonu do 1:5 při souvislé ploše &lt;500m2,  tl. vrstvy &lt;10cm                                                                                                01100000002423580000001795250000000299210000000628340000000000000000000000000000000000000000002776460000001187560000000722230000000866670000000520004000000021000000                  000000000000                                                0100001000000000002476                                                                                       </t>
  </si>
  <si>
    <t>182101101</t>
  </si>
  <si>
    <t>Svahování trvalých svahů s přemístěním výkopku při svahování v zářezech v hornině třídy I-IV</t>
  </si>
  <si>
    <t xml:space="preserve">P0001182101101000000050m2     Svahování trvalých svahů s přemístěním výkopku při svahování v zářezech v hornině třídy I-IV                                                                                                                                                                   01080000005214400000002293650000000382280000000802780000002117970000000000000000000000000000005973610000002555050000001553890000001864670000001118801000000025000000                  000000000000                                                0100001000000000004475                                                                                       </t>
  </si>
  <si>
    <t>1 Zemní práce CELKEM Kč:</t>
  </si>
  <si>
    <t>2 Zvláštní zakládání,základy,zpevnění hornin</t>
  </si>
  <si>
    <t>321</t>
  </si>
  <si>
    <t>270210113</t>
  </si>
  <si>
    <t>Zdivo základové výplňové do hl.5m z lomového kamene tříděného na maltu MC25</t>
  </si>
  <si>
    <t xml:space="preserve">P0321270210113000000100m3     Zdivo základové výplňové do hl.5m z lomového kamene tříděného na maltu MC25                                                                                                                                                                                    01410000006515300000004826150000000804360000001689150000000000000000000000000000027487020000007463930000003192500000001941560000002329870000004146625000000001130000                  000003027498                                                0100001000000000366958                                                                                       </t>
  </si>
  <si>
    <t>2 Zvláštní zakládání,základy,zpevnění hornin CELKEM Kč:</t>
  </si>
  <si>
    <t>3 Svislé a komplet konstrukce</t>
  </si>
  <si>
    <t>321368211</t>
  </si>
  <si>
    <t>Výztuž železobetonových konstrukcí přehrad ze svařovaných sítí</t>
  </si>
  <si>
    <t xml:space="preserve">t      </t>
  </si>
  <si>
    <t xml:space="preserve">P0321321368211000000170t      Výztuž železobetonových konstrukcí přehrad ze svařovaných sítí                                                                                                                                                                                                 01330000010235570000007581900000001263650000002653670000000000000000000000000000061233860000011725870000005015430000003050200000003660240000008319530000000000196000                  000000201926                                                0100001000000004244658                                                                                       </t>
  </si>
  <si>
    <t>329222111</t>
  </si>
  <si>
    <t>Zdění obkladního zdiva konstrukcí vodních staveb řádkového tl.25-45cm na MC</t>
  </si>
  <si>
    <t xml:space="preserve">P0321329222111000000100m3     Zdění obkladního zdiva konstrukcí vodních staveb řádkového tl.25-45cm na MC                                                                                                                                                                                    01410000072692810000053078290000008846380000018577400000001037120000000000000000009603650000083276880000035619480000021662460000025994950000016557334000000003050000                  000000569648                                                0100001000000000542863                                                                                       </t>
  </si>
  <si>
    <t>329311115</t>
  </si>
  <si>
    <t>Konstrukce zdí vodních staveb z betonu prostého vodostavebního V12 T100 B28</t>
  </si>
  <si>
    <t xml:space="preserve">P0321329311115000000100m3     Konstrukce zdí vodních staveb z betonu prostého vodostavebního V12 T100 B28                                                                                                                                                                                    01340000023833990000014329390000002388230000005015290000004418720000000070580000201157220000027304210000011678650000007102530000008523030000025229542000000005040000                  000014612330                                                0100001000000000500586                                                                                       </t>
  </si>
  <si>
    <t>329351010</t>
  </si>
  <si>
    <t>Bednění konstrukcí vodních staveb rovinné - zřízení</t>
  </si>
  <si>
    <t xml:space="preserve">P0321329351010000000050m2     Bednění konstrukcí vodních staveb rovinné - zřízení                                                                                                                                                                                                            01310000076037610000047191250000007865210000016516940000011580990000000748440000065203500000087108680000037258430000022659210000027191050000022834979000000026000000                  000000388039                                                0100001000000000087827                                                                                       </t>
  </si>
  <si>
    <t>329352010</t>
  </si>
  <si>
    <t>Bednění konstrukcí vodních staveb rovinné - odstranění</t>
  </si>
  <si>
    <t xml:space="preserve">P0321329352010000000050m2     Bednění konstrukcí vodních staveb rovinné - odstranění                                                                                                                                                                                                         01310000018491030000011754760000001959130000004114160000002622110000000000000000007081700000021183330000009060610000005510330000006612390000004675605000000026000000                  000000025344                                                0100001000000000017983                                                                                       </t>
  </si>
  <si>
    <t>3 Svislé a komplet konstrukce CELKEM Kč:</t>
  </si>
  <si>
    <t>4 Vodorovné konstrukce</t>
  </si>
  <si>
    <t>451311511</t>
  </si>
  <si>
    <t>Podklad z prostého betonu vodostavebního V4 T0 B13,5 pod dlažbu tl.do 100mm</t>
  </si>
  <si>
    <t xml:space="preserve">P0321451311511000000050m2     Podklad z prostého betonu vodostavebního V4 T0 B13,5 pod dlažbu tl.do 100mm                                                                                                                                                                                    01340000004274050000002335560000000389260000000817450000001121040000000000000000049411910000004896350000002094280000001273670000001528400000005858230000000016200000                  000004092606                                                0100001000000000036162                                                                                       </t>
  </si>
  <si>
    <t>451561111</t>
  </si>
  <si>
    <t>Lože pod dlažby z kameniva drceného drobného tl.do 100mm</t>
  </si>
  <si>
    <t xml:space="preserve">P0321451561111000000050m2     Lože pod dlažby z kameniva drceného drobného tl.do 100mm                                                                                                                                                                                                       01780000000515050000000099520000000016590000000034830000000380710000000000000000002167110000000590040000000252380000000153490000000184180000000327221000000003900000                  000000790374                                                0100001000000000008390                                                                                       </t>
  </si>
  <si>
    <t>312</t>
  </si>
  <si>
    <t>451571223</t>
  </si>
  <si>
    <t>Podklad pod dlažbu ze štěrkopísku, tl.&gt;15-20cm</t>
  </si>
  <si>
    <t xml:space="preserve">P0312451571223000000050m2     Podklad pod dlažbu ze štěrkopísku, tl.&gt;15-20cm                                                                                                                                                                                                                 01780000000283370000000209910000000034980000000073470000000000000000000000000000006068160000000324630000000138850000000084450000000101330000000667617000000004200000                  000001683360                                                0100001000000000015896                                                                                       </t>
  </si>
  <si>
    <t>311</t>
  </si>
  <si>
    <t>452218142</t>
  </si>
  <si>
    <t>Zajišťovací práh melioračních kanálů z upraveného lomového kamene s dlažbovitou úpravou na MC</t>
  </si>
  <si>
    <t xml:space="preserve">P0311452218142000000100m3     Zajišťovací práh melioračních kanálů z upraveného lomového kamene s dlažbovitou úpravou na MC                                                                                                                                                                  01410000004920620000003644900000000607480000001275720000000000000000000000000000021580150000005637060000002411100000001466340000001759610000003213783000000000900000                  000002550528                                                0100001000000000357087                                                                                       </t>
  </si>
  <si>
    <t>465210122</t>
  </si>
  <si>
    <t>Schody z lomového kamene upraveného tl.25cm na cementovou maltu s vyspárováním</t>
  </si>
  <si>
    <t xml:space="preserve">P0321465210122000000050m2     Schody z lomového kamene upraveného tl.25cm na cementovou maltu s vyspárováním                                                                                                                                                                                 01780000001738160000001287530000000214590000000450630000000000000000000000000000005064080000001991240000000851700000000517970000000621570000000879347000000000720000                  000000567083                                                0100001000000000122132                                                                                       </t>
  </si>
  <si>
    <t>465511327</t>
  </si>
  <si>
    <t>Dlažba z lomového kamene upraveného tl.30cm na sucho s vyplněním spár kamenivem nebo ornicí s osetím vč.dodávky</t>
  </si>
  <si>
    <t xml:space="preserve">P0321465511327000000050m2     Dlažba z lomového kamene upraveného tl.30cm na sucho s vyplněním spár kamenivem nebo ornicí s osetím vč.dodávky                                                                                                                                                01780000004670470000003459610000000576600000001210860000000000000000000000000000014442130000005350500000002288530000001391800000001670160000002446310000000003900000                  000002344095                                                0100001000000000062726                                                                                       </t>
  </si>
  <si>
    <t>465512327</t>
  </si>
  <si>
    <t>Dlažba z lomového kamene upraveného tl.30cm na sucho se zalitím spár MC vč.dodávky</t>
  </si>
  <si>
    <t xml:space="preserve">P0321465512327000000050m2     Dlažba z lomového kamene upraveného tl.30cm na sucho se zalitím spár MC vč.dodávky                                                                                                                                                                             01780000022261020000016489640000002748270000005771380000000000000000000000000000063414310000025502220000010907900000006633780000007960540000011117755000000015600000                  000009496656                                                0100001000000000071268                                                                                       </t>
  </si>
  <si>
    <t>4 Vodorovné konstrukce CELKEM Kč:</t>
  </si>
  <si>
    <t>6 Úpravy povrchů,podlahy a osazení výplní otvorů</t>
  </si>
  <si>
    <t>620905000</t>
  </si>
  <si>
    <t>Přelivná hrana z kamenořezu</t>
  </si>
  <si>
    <t xml:space="preserve">P0001620905000000000100m3     Přelivná hrana z kamenořezu                                                                                                                                                                                                                                    01010000026400000000000000000000000000000000000000000000000000000000000000000000000000000000000000000000000000000000000000000000000000000000002640000000000000044000                  000000000000                                                0100001000000006000000                                                                                       </t>
  </si>
  <si>
    <t>6 Úpravy povrchů,podlahy a osazení výplní otvorů CELKEM Kč:</t>
  </si>
  <si>
    <t>8 Trubní vedení</t>
  </si>
  <si>
    <t>271</t>
  </si>
  <si>
    <t>894221116</t>
  </si>
  <si>
    <t>Šachta kanalizační z betonu vodostavebního V4 B20 na stokách kruhových DN1000mm s obložením dna betonem V12 B28 výšky vstupu do 1,5m</t>
  </si>
  <si>
    <t xml:space="preserve">kus    </t>
  </si>
  <si>
    <t xml:space="preserve">P0271894221116000000600kus    Šachta kanalizační z betonu vodostavebního V4 B20 na stokách kruhových DN1000mm s obložením dna betonem V12 B28 výšky vstupu do 1,5m                                                                                                                           01880000007189610000003494440000000582410000001223050000002472120000000000000000017972600000008236420000003522910000002142510000002571010000003339864000000000100000                  000001274957                                                0100001000000003339864                                                                                       </t>
  </si>
  <si>
    <t>8 Trubní vedení CELKEM Kč:</t>
  </si>
  <si>
    <t>9 Ostatní konstrukce a práce - bourání</t>
  </si>
  <si>
    <t>934956123</t>
  </si>
  <si>
    <t>Dřevěná hradítka š.150cm z dubového dřeva tl.40mm bez nátěru s kováním</t>
  </si>
  <si>
    <t xml:space="preserve">P0321934956123000000050m2     Dřevěná hradítka š.150cm z dubového dřeva tl.40mm bez nátěru s kováním                                                                                                                                                                                         01520000002408700000001784230000000297370000000624480000000000000000000000000000009028680000002759410000001180270000000717790000000861350000001419679000000000570000                  000000023922                                                0100001000000000249067                                                                                       </t>
  </si>
  <si>
    <t>960111221</t>
  </si>
  <si>
    <t>Bourání konstrukcí vodních staveb z dílců prefabrikovaných s naložením nebo přesunem do 20m</t>
  </si>
  <si>
    <t xml:space="preserve">P0321960111221000000100m3     Bourání konstrukcí vodních staveb z dílců prefabrikovaných s naložením nebo přesunem do 20m                                                                                                                                                                    01540000034691140000009464180000001577360000003312460000020698280000001216210000001570990000039742160000016998660000010337960000012405550000007600429000000001300000                  000000002974                                                0100001000000000584648                                                                                       </t>
  </si>
  <si>
    <t>960211251</t>
  </si>
  <si>
    <t>Bourání konstrukcí vodních staveb zděných z kamene, cihel, dlažeb z kamene, prostého nebo prokládaného betonu a asfaltobetonu s naložením nebo přesunem do 20m</t>
  </si>
  <si>
    <t xml:space="preserve">P0321960211251000000100m3     Bourání konstrukcí vodních staveb zděných z kamene, cihel, dlažeb z kamene, prostého nebo prokládaného betonu a asfaltobetonu s naložením nebo přesunem do 20m                                                                                                 01540000062493480000013263820000002210640000004642340000044587330000000000000000000373980000071592530000030621810000018623060000022347670000013445999000000001800000                  000000001477                                                0100001000000000747000                                                                                       </t>
  </si>
  <si>
    <t>013</t>
  </si>
  <si>
    <t>979081111</t>
  </si>
  <si>
    <t>Odvoz suti a vybour.hmot na skládku &lt;1km</t>
  </si>
  <si>
    <t xml:space="preserve">P0013979081111000000170t      Odvoz suti a vybour.hmot na skládku &lt;1km                                                                                                                                                                                                                       01550000004842940000001160010000000193330000000406000000000000000000003276940000000000000000005548080000002373040000001443200000001731840000001039102000000003600000                  000000000000                                                0100001000000000028864                                                                                       </t>
  </si>
  <si>
    <t>998324011</t>
  </si>
  <si>
    <t>Přesun hmot pro objekty budované se zemními a kamenitými hrázemi, vodní elektrárny</t>
  </si>
  <si>
    <t xml:space="preserve">P0321998324011000000170t      Přesun hmot pro objekty budované se zemními a kamenitými hrázemi, vodní elektrárny                                                                                                                                                                             01550000061228290000012449130000002074850000004357190000036656720000007765240000000000000000070143130000030001860000018246030000021895240000013137141000000041674456                  000000000000                                                0100001000000000031523                                                                                       </t>
  </si>
  <si>
    <t>9 Ostatní konstrukce a práce - bourání CELKEM Kč:</t>
  </si>
  <si>
    <t>PŘIDRUŽENÁ STAVEBNÍ VÝROBA</t>
  </si>
  <si>
    <t>767 Konstrukce doplňkové kovové stavební</t>
  </si>
  <si>
    <t>767</t>
  </si>
  <si>
    <t>767995108</t>
  </si>
  <si>
    <t>Kdk mtž ostatních atypů hmotnosti &gt;500kg vč.dodávky</t>
  </si>
  <si>
    <t xml:space="preserve">kg     </t>
  </si>
  <si>
    <t xml:space="preserve">P7767767995108000000150kg     Kdk mtž ostatních atypů hmotnosti &gt;500kg vč.dodávky                                                                                                                                                                                                            07670000152880000000000000000000000000000000000000000000000000000000000000000000000000000000000000000000000000000000000000000000000000000000015288000000000156000000                  000000009360                                                0100001000000000009800                                                                                       </t>
  </si>
  <si>
    <t>767 Konstrukce doplňkové kovové stavební CELKEM Kč:</t>
  </si>
  <si>
    <t>783 Nátěry</t>
  </si>
  <si>
    <t>783</t>
  </si>
  <si>
    <t>783121111</t>
  </si>
  <si>
    <t>Nátěry ocel. konstrukcí-syntetické</t>
  </si>
  <si>
    <t xml:space="preserve">P7783783121111000000050m2     Nátěry ocel. konstrukcí-syntetické                                                                                                                                                                                                                             01010000049608000000000000000000000000000000000000000000000000000000000000000000000000000000000000000000000000000000000000000000000000000000004960800000000046800000                  000000000000                                                0100001000000000010600                                                                                       </t>
  </si>
  <si>
    <t>783 Nátěry CELKEM Kč:</t>
  </si>
  <si>
    <t>MONTÁŽNÍ PRÁCE</t>
  </si>
  <si>
    <t>923 Neznama polozka. Nutno dodat do ciselniku</t>
  </si>
  <si>
    <t>923</t>
  </si>
  <si>
    <t>871375221</t>
  </si>
  <si>
    <t>Montáž potrubí z PVC DN 300</t>
  </si>
  <si>
    <t xml:space="preserve">P9923871375221000000001m      Montáž potrubí z PVC DN 300                                                                                                                                                                                                                                    01010000003150000000000000000000000000000000000000000000000000000000000000000000000000000000000000000000000000000000000000000000000000000000000315000000000000300000                  000000000000                                                0100001000000000105000                                                                                       </t>
  </si>
  <si>
    <t>871425221</t>
  </si>
  <si>
    <t>Montáž potrubí z PVC DN 500</t>
  </si>
  <si>
    <t xml:space="preserve">P9923871425221000000001m      Montáž potrubí z PVC DN 500                                                                                                                                                                                                                                    01010000020480000000000000000000000000000000000000000000000000000000000000000000000000000000000000000000000000000000000000000000000000000000002048000000000000800000                  000000000000                                                0100001000000000256000                                                                                       </t>
  </si>
  <si>
    <t>923 Neznama polozka. Nutno dodat do ciselniku CELKEM Kč:</t>
  </si>
  <si>
    <t>HLAVNÍ STAVEBNÍ VÝROBA CELKEM Kč:</t>
  </si>
  <si>
    <t>PŘIDRUŽENÁ STAVEBNÍ VÝROBA CELKEM Kč:</t>
  </si>
  <si>
    <t>MONTÁŽNÍ PRÁCE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</si>
  <si>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</si>
  <si>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</si>
  <si>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</si>
  <si>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</si>
  <si>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</si>
  <si>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</si>
  <si>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</si>
  <si>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</si>
  <si>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Zařízení staveniště (hl. VI)</t>
  </si>
  <si>
    <t>VI</t>
  </si>
  <si>
    <t>Územní vlivy (hl. VI)</t>
  </si>
  <si>
    <t>Provozní vlivy (hl. VI)</t>
  </si>
  <si>
    <t>Individuální mimostaveništní doprava (hl. VI)</t>
  </si>
  <si>
    <t>Kompleteční činnost (hl. XI)</t>
  </si>
  <si>
    <t>XI</t>
  </si>
  <si>
    <t>Skládkovné (hl. XI)</t>
  </si>
  <si>
    <t>Přirážky celkem bez DPH (suma přirážek)</t>
  </si>
  <si>
    <t>Kč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</si>
  <si>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</si>
  <si>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</si>
  <si>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</si>
  <si>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</si>
  <si>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</si>
  <si>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</si>
  <si>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</si>
  <si>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</si>
  <si>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</si>
  <si>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</si>
  <si>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</si>
  <si>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</si>
  <si>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</si>
  <si>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</si>
  <si>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</si>
  <si>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</si>
  <si>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</si>
  <si>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</si>
  <si>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</si>
  <si>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</si>
  <si>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</si>
  <si>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</si>
  <si>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</si>
  <si>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</si>
  <si>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</si>
  <si>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</si>
  <si>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</si>
  <si>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</si>
  <si>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</si>
  <si>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Celkem daň</t>
  </si>
  <si>
    <t>Celkové náklady objektu</t>
  </si>
  <si>
    <t>Razítko</t>
  </si>
  <si>
    <t>(včetně DPH)</t>
  </si>
  <si>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</si>
  <si>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</si>
  <si>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</si>
  <si>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</si>
  <si>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</si>
  <si>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</si>
  <si>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</si>
  <si>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</si>
  <si>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</si>
  <si>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</si>
  <si>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</si>
  <si>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</si>
  <si>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</si>
  <si>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</si>
  <si>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</si>
  <si>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</si>
  <si>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</si>
  <si>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</si>
  <si>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</si>
  <si>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</si>
  <si>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U0CZ-CC 215241SO 01            Lapač splavenin                                                Oprava lapače splav.na Dalejském pot. a části toku v Řeporyjích0000        Ing. J. Hybášek                                                Ing. J. Hybášek                                                                000000000000000000000000000000000000000000000000000000002008052620080526                </t>
  </si>
  <si>
    <t>C:\Program Files\WinKaRoK\Texty</t>
  </si>
  <si>
    <t>CZ-CC 215241</t>
  </si>
  <si>
    <t/>
  </si>
  <si>
    <t>SO 01</t>
  </si>
  <si>
    <t xml:space="preserve">  </t>
  </si>
  <si>
    <t>Oprava lapače splav.na Dalejském pot. a části toku v Řeporyjích</t>
  </si>
  <si>
    <t>Lapač splavenin</t>
  </si>
  <si>
    <t xml:space="preserve">         Ing. J. Hybášek</t>
  </si>
  <si>
    <t>Ing. J. Hybášek</t>
  </si>
  <si>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</si>
  <si>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</si>
  <si>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</si>
  <si>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</si>
  <si>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</si>
  <si>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</si>
  <si>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</si>
  <si>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</si>
  <si>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</si>
  <si>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</si>
  <si>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</si>
  <si>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</si>
  <si>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</si>
  <si>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</si>
  <si>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</si>
  <si>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</si>
  <si>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</si>
  <si>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</si>
  <si>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</si>
  <si>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</si>
  <si>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</si>
  <si>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</si>
  <si>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</si>
  <si>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</si>
  <si>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001</t>
  </si>
  <si>
    <t>111201101</t>
  </si>
  <si>
    <t>Odstranění křovin i kořenů na ploše &lt;1 000m2</t>
  </si>
  <si>
    <t xml:space="preserve">m2     </t>
  </si>
  <si>
    <t xml:space="preserve">P0001111201101000000050m2     Odstranění křovin i kořenů na ploše &lt;1 000m2                                                                                                                                                                                                                   01010000003357830000002381480000000396910000000833520000000142830000000000000000000000000000003846730000001645330000001000630000001200760000000720455000000021000000                  000000000000                                                0100001000000000003431                                                                                       </t>
  </si>
  <si>
    <t>115001105</t>
  </si>
  <si>
    <t>Převedení vody potrubím do DN 600mm</t>
  </si>
  <si>
    <t xml:space="preserve">m      </t>
  </si>
  <si>
    <t xml:space="preserve">P0001115001105000000001m      Převedení vody potrubím do DN 600mm                                                                                                                                                                                                                            01120000002410680000001062220000000177040000000371780000000498220000000478470000006144280000002761680000001181240000000718380000000862060000001131665000000001500000                  000000021641                                                0100001000000000075444                                                                                       </t>
  </si>
  <si>
    <t>127701401</t>
  </si>
  <si>
    <t>Vykopávky v zemnících pod vodou v hornině třídy I-IV objem &lt;1 000m3</t>
  </si>
  <si>
    <t xml:space="preserve">m3     </t>
  </si>
  <si>
    <t xml:space="preserve">P0001127701401000000100m3     Vykopávky v zemnících pod vodou v hornině třídy I-IV objem &lt;1 000m3                                                                                                                                                                                            01020000026271700000002123990000000354000000000743390000023404320000000000000000000000000000030096860000012873130000007828970000009394760000005636856000000025300000                  000000000000                                                0100001000000000022280                                                                                       </t>
  </si>
  <si>
    <t>130901121</t>
  </si>
  <si>
    <t>Bourání konstrukcí v hloubených vykopávkách - zdivo betonové</t>
  </si>
  <si>
    <t xml:space="preserve">P0001130901121000000100m3     Bourání konstrukcí v hloubených vykopávkách - zdivo betonové                                                                                                                                                                                                   01020000063276980000023248050000003874680000008136820000031892110000000000000000000000000000072490110000031005720000018856540000022627850000013576709000000002000000                  000000000000                                                0100001000000000678835                                                                                       </t>
  </si>
  <si>
    <t>162601102</t>
  </si>
  <si>
    <t>Vodorovné přemístění výkopku bez naložení v hornině třídy I-IV 4-5km</t>
  </si>
  <si>
    <t xml:space="preserve">P0001162601102000000100m3     Vodorovné přemístění výkopku bez naložení v hornině třídy I-IV 4-5km                                                                                                                                                                                           01040000018455190000000506860000000084480000000177400000001778160000015992760000000000000000021142260000009043040000005499650000006599580000003959745000000025300000                  000000000000                                                0100001000000000015651                                                                                       </t>
  </si>
  <si>
    <t>171201201</t>
  </si>
  <si>
    <t>Uložení sypaniny na skládku vč.poplatku</t>
  </si>
  <si>
    <t xml:space="preserve">P0001171201201000000100m3     Uložení sypaniny na skládku vč.poplatku                                                                                                                                                                                                                        01030000177100000000000000000000000000000000000000000000000000000000000000000000000000000000000000000000000000000000000000000000000000000000017710000000000025300000                  000000000000                                                0100001000000000070000                                                                                       </t>
  </si>
  <si>
    <t>175101201</t>
  </si>
  <si>
    <t>Obsyp objektů sypaninou z hornin třídy I-IV bez prohození sypaniny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</si>
</sst>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66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7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5" fillId="3" borderId="4" xfId="0" applyFont="1" applyFill="1" applyBorder="1" applyAlignment="1">
      <alignment/>
    </xf>
    <xf numFmtId="164" fontId="0" fillId="3" borderId="5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5" fillId="4" borderId="24" xfId="0" applyFont="1" applyFill="1" applyBorder="1" applyAlignment="1">
      <alignment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31" xfId="0" applyNumberForma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33" xfId="0" applyFont="1" applyBorder="1" applyAlignment="1">
      <alignment/>
    </xf>
    <xf numFmtId="0" fontId="0" fillId="0" borderId="27" xfId="0" applyBorder="1" applyAlignment="1">
      <alignment/>
    </xf>
    <xf numFmtId="4" fontId="0" fillId="4" borderId="25" xfId="0" applyNumberFormat="1" applyFill="1" applyBorder="1" applyAlignment="1">
      <alignment/>
    </xf>
    <xf numFmtId="4" fontId="0" fillId="4" borderId="28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4" xfId="0" applyFill="1" applyBorder="1" applyAlignment="1">
      <alignment/>
    </xf>
    <xf numFmtId="0" fontId="5" fillId="3" borderId="28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9" xfId="0" applyFont="1" applyFill="1" applyBorder="1" applyAlignment="1">
      <alignment/>
    </xf>
    <xf numFmtId="4" fontId="0" fillId="3" borderId="40" xfId="0" applyNumberFormat="1" applyFill="1" applyBorder="1" applyAlignment="1">
      <alignment/>
    </xf>
    <xf numFmtId="0" fontId="11" fillId="3" borderId="7" xfId="0" applyFont="1" applyFill="1" applyBorder="1" applyAlignment="1">
      <alignment horizontal="right"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4" fontId="0" fillId="3" borderId="42" xfId="0" applyNumberFormat="1" applyFill="1" applyBorder="1" applyAlignment="1">
      <alignment/>
    </xf>
    <xf numFmtId="4" fontId="0" fillId="3" borderId="43" xfId="0" applyNumberForma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4" fillId="3" borderId="4" xfId="0" applyFont="1" applyFill="1" applyBorder="1" applyAlignment="1">
      <alignment/>
    </xf>
    <xf numFmtId="49" fontId="0" fillId="0" borderId="44" xfId="0" applyNumberFormat="1" applyFill="1" applyBorder="1" applyAlignment="1">
      <alignment vertical="top"/>
    </xf>
    <xf numFmtId="49" fontId="0" fillId="0" borderId="44" xfId="0" applyNumberFormat="1" applyFill="1" applyBorder="1" applyAlignment="1">
      <alignment horizontal="justify" vertical="top"/>
    </xf>
    <xf numFmtId="2" fontId="0" fillId="0" borderId="44" xfId="0" applyNumberFormat="1" applyFill="1" applyBorder="1" applyAlignment="1">
      <alignment vertical="top"/>
    </xf>
    <xf numFmtId="4" fontId="0" fillId="0" borderId="44" xfId="0" applyNumberFormat="1" applyFill="1" applyBorder="1" applyAlignment="1">
      <alignment vertical="top"/>
    </xf>
    <xf numFmtId="164" fontId="0" fillId="0" borderId="44" xfId="0" applyNumberFormat="1" applyFill="1" applyBorder="1" applyAlignment="1">
      <alignment vertical="top"/>
    </xf>
    <xf numFmtId="0" fontId="0" fillId="0" borderId="44" xfId="0" applyFill="1" applyBorder="1" applyAlignment="1">
      <alignment vertical="top"/>
    </xf>
    <xf numFmtId="49" fontId="0" fillId="0" borderId="30" xfId="0" applyNumberFormat="1" applyFill="1" applyBorder="1" applyAlignment="1">
      <alignment vertical="top"/>
    </xf>
    <xf numFmtId="49" fontId="0" fillId="0" borderId="30" xfId="0" applyNumberFormat="1" applyFill="1" applyBorder="1" applyAlignment="1">
      <alignment horizontal="justify" vertical="top"/>
    </xf>
    <xf numFmtId="2" fontId="0" fillId="0" borderId="30" xfId="0" applyNumberFormat="1" applyFill="1" applyBorder="1" applyAlignment="1">
      <alignment vertical="top"/>
    </xf>
    <xf numFmtId="4" fontId="0" fillId="0" borderId="30" xfId="0" applyNumberFormat="1" applyFill="1" applyBorder="1" applyAlignment="1">
      <alignment vertical="top"/>
    </xf>
    <xf numFmtId="164" fontId="0" fillId="0" borderId="30" xfId="0" applyNumberFormat="1" applyFill="1" applyBorder="1" applyAlignment="1">
      <alignment vertical="top"/>
    </xf>
    <xf numFmtId="0" fontId="0" fillId="0" borderId="30" xfId="0" applyFill="1" applyBorder="1" applyAlignment="1">
      <alignment vertical="top"/>
    </xf>
    <xf numFmtId="49" fontId="0" fillId="0" borderId="45" xfId="0" applyNumberFormat="1" applyFill="1" applyBorder="1" applyAlignment="1">
      <alignment vertical="top"/>
    </xf>
    <xf numFmtId="49" fontId="0" fillId="0" borderId="45" xfId="0" applyNumberFormat="1" applyFill="1" applyBorder="1" applyAlignment="1">
      <alignment horizontal="justify" vertical="top"/>
    </xf>
    <xf numFmtId="2" fontId="0" fillId="0" borderId="45" xfId="0" applyNumberFormat="1" applyFill="1" applyBorder="1" applyAlignment="1">
      <alignment vertical="top"/>
    </xf>
    <xf numFmtId="4" fontId="0" fillId="0" borderId="45" xfId="0" applyNumberFormat="1" applyFill="1" applyBorder="1" applyAlignment="1">
      <alignment vertical="top"/>
    </xf>
    <xf numFmtId="164" fontId="0" fillId="0" borderId="45" xfId="0" applyNumberFormat="1" applyFill="1" applyBorder="1" applyAlignment="1">
      <alignment vertical="top"/>
    </xf>
    <xf numFmtId="0" fontId="0" fillId="0" borderId="45" xfId="0" applyFill="1" applyBorder="1" applyAlignment="1">
      <alignment vertical="top"/>
    </xf>
    <xf numFmtId="49" fontId="0" fillId="0" borderId="46" xfId="0" applyNumberFormat="1" applyFill="1" applyBorder="1" applyAlignment="1">
      <alignment/>
    </xf>
    <xf numFmtId="49" fontId="5" fillId="0" borderId="42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48" xfId="0" applyNumberFormat="1" applyFill="1" applyBorder="1" applyAlignment="1">
      <alignment vertical="top"/>
    </xf>
    <xf numFmtId="49" fontId="0" fillId="0" borderId="48" xfId="0" applyNumberFormat="1" applyFill="1" applyBorder="1" applyAlignment="1">
      <alignment horizontal="justify" vertical="top"/>
    </xf>
    <xf numFmtId="2" fontId="0" fillId="0" borderId="48" xfId="0" applyNumberFormat="1" applyFill="1" applyBorder="1" applyAlignment="1">
      <alignment vertical="top"/>
    </xf>
    <xf numFmtId="4" fontId="0" fillId="0" borderId="48" xfId="0" applyNumberFormat="1" applyFill="1" applyBorder="1" applyAlignment="1">
      <alignment vertical="top"/>
    </xf>
    <xf numFmtId="164" fontId="0" fillId="0" borderId="48" xfId="0" applyNumberFormat="1" applyFill="1" applyBorder="1" applyAlignment="1">
      <alignment vertical="top"/>
    </xf>
    <xf numFmtId="0" fontId="0" fillId="0" borderId="48" xfId="0" applyFill="1" applyBorder="1" applyAlignment="1">
      <alignment vertical="top"/>
    </xf>
    <xf numFmtId="49" fontId="0" fillId="0" borderId="22" xfId="0" applyNumberFormat="1" applyFill="1" applyBorder="1" applyAlignment="1">
      <alignment/>
    </xf>
    <xf numFmtId="49" fontId="5" fillId="0" borderId="49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0" fillId="0" borderId="0" xfId="0" applyFill="1" applyAlignment="1">
      <alignment/>
    </xf>
    <xf numFmtId="0" fontId="13" fillId="3" borderId="2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3" borderId="0" xfId="0" applyFill="1" applyBorder="1" applyAlignment="1">
      <alignment/>
    </xf>
    <xf numFmtId="0" fontId="0" fillId="0" borderId="34" xfId="0" applyBorder="1" applyAlignment="1">
      <alignment/>
    </xf>
    <xf numFmtId="4" fontId="0" fillId="3" borderId="42" xfId="0" applyNumberFormat="1" applyFill="1" applyBorder="1" applyAlignment="1">
      <alignment/>
    </xf>
    <xf numFmtId="4" fontId="0" fillId="3" borderId="43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0" fontId="13" fillId="3" borderId="4" xfId="0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justify" vertical="center"/>
    </xf>
    <xf numFmtId="4" fontId="13" fillId="3" borderId="2" xfId="0" applyNumberFormat="1" applyFont="1" applyFill="1" applyBorder="1" applyAlignment="1">
      <alignment vertical="center"/>
    </xf>
    <xf numFmtId="4" fontId="13" fillId="3" borderId="3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4" fontId="0" fillId="3" borderId="38" xfId="0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0" fontId="0" fillId="3" borderId="41" xfId="0" applyFill="1" applyBorder="1" applyAlignment="1">
      <alignment horizontal="justify" vertical="top" wrapText="1"/>
    </xf>
    <xf numFmtId="0" fontId="0" fillId="3" borderId="42" xfId="0" applyFill="1" applyBorder="1" applyAlignment="1">
      <alignment horizontal="justify" vertical="top"/>
    </xf>
    <xf numFmtId="0" fontId="0" fillId="3" borderId="9" xfId="0" applyFill="1" applyBorder="1" applyAlignment="1">
      <alignment horizontal="justify" vertical="top"/>
    </xf>
    <xf numFmtId="0" fontId="0" fillId="3" borderId="10" xfId="0" applyFill="1" applyBorder="1" applyAlignment="1">
      <alignment horizontal="justify" vertical="top"/>
    </xf>
    <xf numFmtId="0" fontId="0" fillId="0" borderId="0" xfId="0" applyAlignment="1">
      <alignment/>
    </xf>
    <xf numFmtId="0" fontId="12" fillId="3" borderId="10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4" fontId="0" fillId="3" borderId="15" xfId="0" applyNumberFormat="1" applyFill="1" applyBorder="1" applyAlignment="1">
      <alignment/>
    </xf>
    <xf numFmtId="4" fontId="0" fillId="3" borderId="54" xfId="0" applyNumberFormat="1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5" xfId="0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5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1" max="11" width="27.375" style="0" customWidth="1"/>
    <col min="16" max="16" width="0" style="0" hidden="1" customWidth="1"/>
  </cols>
  <sheetData>
    <row r="1" spans="1:26" ht="15">
      <c r="A1" s="4"/>
      <c r="B1" s="5"/>
      <c r="C1" s="5"/>
      <c r="D1" s="5"/>
      <c r="E1" s="5"/>
      <c r="F1" s="5"/>
      <c r="G1" s="6"/>
      <c r="H1" s="5"/>
      <c r="I1" s="5"/>
      <c r="J1" s="5"/>
      <c r="K1" s="5"/>
      <c r="L1" s="7"/>
      <c r="M1" s="1"/>
      <c r="N1" s="1"/>
      <c r="O1" s="1"/>
      <c r="P1" s="1" t="s">
        <v>192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8"/>
      <c r="B2" s="9"/>
      <c r="C2" s="9"/>
      <c r="D2" s="9"/>
      <c r="E2" s="9"/>
      <c r="F2" s="10" t="s">
        <v>172</v>
      </c>
      <c r="G2" s="9"/>
      <c r="H2" s="9"/>
      <c r="I2" s="9"/>
      <c r="J2" s="9"/>
      <c r="K2" s="9"/>
      <c r="L2" s="11"/>
      <c r="M2" s="1"/>
      <c r="N2" s="1"/>
      <c r="O2" s="1"/>
      <c r="P2" s="1" t="s">
        <v>193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15" t="s">
        <v>173</v>
      </c>
      <c r="C6" s="9"/>
      <c r="D6" s="16" t="s">
        <v>194</v>
      </c>
      <c r="E6" s="9"/>
      <c r="F6" s="9"/>
      <c r="G6" s="9"/>
      <c r="H6" s="15" t="s">
        <v>174</v>
      </c>
      <c r="I6" s="17"/>
      <c r="J6" s="9"/>
      <c r="K6" s="9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/>
      <c r="C7" s="9"/>
      <c r="D7" s="16"/>
      <c r="E7" s="9"/>
      <c r="F7" s="9"/>
      <c r="G7" s="9"/>
      <c r="H7" s="9"/>
      <c r="I7" s="17"/>
      <c r="J7" s="9"/>
      <c r="K7" s="9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>
      <c r="A8" s="8"/>
      <c r="B8" s="15" t="s">
        <v>175</v>
      </c>
      <c r="C8" s="9"/>
      <c r="D8" s="16" t="s">
        <v>195</v>
      </c>
      <c r="E8" s="9"/>
      <c r="F8" s="9"/>
      <c r="G8" s="9"/>
      <c r="H8" s="18" t="s">
        <v>176</v>
      </c>
      <c r="I8" s="17"/>
      <c r="J8" s="9"/>
      <c r="K8" s="19" t="s">
        <v>198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/>
      <c r="C9" s="9"/>
      <c r="D9" s="16"/>
      <c r="E9" s="9"/>
      <c r="F9" s="9"/>
      <c r="G9" s="9"/>
      <c r="H9" s="9"/>
      <c r="I9" s="17"/>
      <c r="J9" s="9"/>
      <c r="K9" s="9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15" t="s">
        <v>177</v>
      </c>
      <c r="C10" s="9"/>
      <c r="D10" s="16" t="s">
        <v>196</v>
      </c>
      <c r="E10" s="9"/>
      <c r="F10" s="9"/>
      <c r="G10" s="9"/>
      <c r="H10" s="18" t="s">
        <v>178</v>
      </c>
      <c r="I10" s="17"/>
      <c r="J10" s="9"/>
      <c r="K10" s="19" t="s">
        <v>199</v>
      </c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/>
      <c r="C11" s="9"/>
      <c r="D11" s="16"/>
      <c r="E11" s="9"/>
      <c r="F11" s="9"/>
      <c r="G11" s="9"/>
      <c r="H11" s="9"/>
      <c r="I11" s="17"/>
      <c r="J11" s="9"/>
      <c r="K11" s="9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15" t="s">
        <v>179</v>
      </c>
      <c r="C12" s="9"/>
      <c r="D12" s="16" t="s">
        <v>195</v>
      </c>
      <c r="E12" s="9"/>
      <c r="F12" s="9"/>
      <c r="G12" s="9"/>
      <c r="H12" s="15" t="s">
        <v>180</v>
      </c>
      <c r="I12" s="17"/>
      <c r="J12" s="9"/>
      <c r="K12" s="9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8"/>
      <c r="B13" s="9"/>
      <c r="C13" s="9"/>
      <c r="D13" s="16"/>
      <c r="E13" s="9"/>
      <c r="F13" s="9"/>
      <c r="G13" s="9"/>
      <c r="H13" s="9"/>
      <c r="I13" s="17"/>
      <c r="J13" s="9"/>
      <c r="K13" s="9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15" t="s">
        <v>181</v>
      </c>
      <c r="C14" s="9"/>
      <c r="D14" s="16" t="s">
        <v>197</v>
      </c>
      <c r="E14" s="9"/>
      <c r="F14" s="9"/>
      <c r="G14" s="9"/>
      <c r="H14" s="9"/>
      <c r="I14" s="17"/>
      <c r="J14" s="9"/>
      <c r="K14" s="9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8"/>
      <c r="B15" s="9"/>
      <c r="C15" s="9"/>
      <c r="D15" s="9"/>
      <c r="E15" s="9"/>
      <c r="F15" s="9"/>
      <c r="G15" s="9"/>
      <c r="H15" s="9"/>
      <c r="I15" s="17"/>
      <c r="J15" s="9"/>
      <c r="K15" s="9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15" t="s">
        <v>182</v>
      </c>
      <c r="C16" s="9"/>
      <c r="D16" s="9"/>
      <c r="E16" s="20">
        <v>1</v>
      </c>
      <c r="F16" s="9"/>
      <c r="G16" s="9"/>
      <c r="H16" s="15" t="s">
        <v>183</v>
      </c>
      <c r="I16" s="17"/>
      <c r="J16" s="9"/>
      <c r="K16" s="9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/>
      <c r="B17" s="9"/>
      <c r="C17" s="9"/>
      <c r="D17" s="9"/>
      <c r="E17" s="9"/>
      <c r="F17" s="9"/>
      <c r="G17" s="9"/>
      <c r="H17" s="9"/>
      <c r="I17" s="17"/>
      <c r="J17" s="9"/>
      <c r="K17" s="9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17"/>
      <c r="J18" s="9"/>
      <c r="K18" s="9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8"/>
      <c r="B19" s="9"/>
      <c r="C19" s="9"/>
      <c r="D19" s="9"/>
      <c r="E19" s="9"/>
      <c r="F19" s="9"/>
      <c r="G19" s="9"/>
      <c r="H19" s="18" t="s">
        <v>184</v>
      </c>
      <c r="I19" s="17"/>
      <c r="J19" s="9"/>
      <c r="K19" s="19" t="s">
        <v>200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/>
      <c r="B25" s="15" t="s">
        <v>185</v>
      </c>
      <c r="C25" s="9"/>
      <c r="D25" s="9"/>
      <c r="E25" s="138" t="s">
        <v>201</v>
      </c>
      <c r="F25" s="139"/>
      <c r="G25" s="138"/>
      <c r="H25" s="15" t="s">
        <v>186</v>
      </c>
      <c r="I25" s="17"/>
      <c r="J25" s="9"/>
      <c r="K25" s="9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8"/>
      <c r="B26" s="9"/>
      <c r="C26" s="9"/>
      <c r="D26" s="9"/>
      <c r="E26" s="138"/>
      <c r="F26" s="138"/>
      <c r="G26" s="138"/>
      <c r="H26" s="9"/>
      <c r="I26" s="17"/>
      <c r="J26" s="9"/>
      <c r="K26" s="9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8"/>
      <c r="B27" s="15" t="s">
        <v>187</v>
      </c>
      <c r="C27" s="9"/>
      <c r="D27" s="9"/>
      <c r="E27" s="9"/>
      <c r="F27" s="9"/>
      <c r="G27" s="9"/>
      <c r="H27" s="15" t="s">
        <v>188</v>
      </c>
      <c r="I27" s="17"/>
      <c r="J27" s="9"/>
      <c r="K27" s="9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3" t="s">
        <v>189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3" t="s">
        <v>190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3" t="s">
        <v>191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">
    <mergeCell ref="E25:G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6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6.875" style="0" customWidth="1"/>
  </cols>
  <sheetData>
    <row r="1" spans="1:18" ht="12.75">
      <c r="A1" s="181" t="s">
        <v>139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1"/>
      <c r="P1" s="1"/>
      <c r="Q1" s="1"/>
      <c r="R1" s="1"/>
    </row>
    <row r="2" spans="1:18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"/>
      <c r="P2" s="1"/>
      <c r="Q2" s="1"/>
      <c r="R2" s="1"/>
    </row>
    <row r="3" spans="1:18" ht="13.5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1"/>
      <c r="P3" s="1"/>
      <c r="Q3" s="1"/>
      <c r="R3" s="1"/>
    </row>
    <row r="4" spans="1:18" ht="12.75">
      <c r="A4" s="4"/>
      <c r="B4" s="5"/>
      <c r="C4" s="5"/>
      <c r="D4" s="74"/>
      <c r="E4" s="9"/>
      <c r="F4" s="9"/>
      <c r="G4" s="9"/>
      <c r="H4" s="9"/>
      <c r="I4" s="9"/>
      <c r="J4" s="9"/>
      <c r="K4" s="9"/>
      <c r="L4" s="9"/>
      <c r="M4" s="9"/>
      <c r="N4" s="11"/>
      <c r="O4" s="1"/>
      <c r="P4" s="1"/>
      <c r="Q4" s="1"/>
      <c r="R4" s="1"/>
    </row>
    <row r="5" spans="1:18" ht="12.75">
      <c r="A5" s="8" t="s">
        <v>173</v>
      </c>
      <c r="B5" s="9"/>
      <c r="C5" s="147" t="str">
        <f>Úvod!D6</f>
        <v>CZ-CC 215241</v>
      </c>
      <c r="D5" s="141"/>
      <c r="E5" s="9" t="s">
        <v>140</v>
      </c>
      <c r="F5" s="9"/>
      <c r="G5" s="140" t="str">
        <f>Úvod!K8</f>
        <v>Oprava lapače splav.na Dalejském pot. a části toku v Řeporyjích</v>
      </c>
      <c r="H5" s="140"/>
      <c r="I5" s="140"/>
      <c r="J5" s="140"/>
      <c r="K5" s="140"/>
      <c r="L5" s="177"/>
      <c r="M5" s="177"/>
      <c r="N5" s="11"/>
      <c r="O5" s="1"/>
      <c r="P5" s="1"/>
      <c r="Q5" s="1"/>
      <c r="R5" s="1"/>
    </row>
    <row r="6" spans="1:18" ht="12.75">
      <c r="A6" s="8" t="s">
        <v>141</v>
      </c>
      <c r="B6" s="9"/>
      <c r="C6" s="147" t="str">
        <f>Úvod!D10</f>
        <v>SO 01</v>
      </c>
      <c r="D6" s="141"/>
      <c r="E6" s="9" t="s">
        <v>142</v>
      </c>
      <c r="F6" s="9"/>
      <c r="G6" s="140" t="str">
        <f>Úvod!K10</f>
        <v>Lapač splavenin</v>
      </c>
      <c r="H6" s="140"/>
      <c r="I6" s="140"/>
      <c r="J6" s="140"/>
      <c r="K6" s="140"/>
      <c r="L6" s="177"/>
      <c r="M6" s="177"/>
      <c r="N6" s="11"/>
      <c r="O6" s="1"/>
      <c r="P6" s="1"/>
      <c r="Q6" s="1"/>
      <c r="R6" s="1"/>
    </row>
    <row r="7" spans="1:18" ht="12.75">
      <c r="A7" s="8" t="s">
        <v>143</v>
      </c>
      <c r="B7" s="9"/>
      <c r="C7" s="147">
        <f>Úvod!D12</f>
      </c>
      <c r="D7" s="141"/>
      <c r="E7" s="9"/>
      <c r="F7" s="9"/>
      <c r="G7" s="9"/>
      <c r="H7" s="9"/>
      <c r="I7" s="9"/>
      <c r="J7" s="9"/>
      <c r="K7" s="9"/>
      <c r="L7" s="9"/>
      <c r="M7" s="9"/>
      <c r="N7" s="11"/>
      <c r="O7" s="1"/>
      <c r="P7" s="1"/>
      <c r="Q7" s="1"/>
      <c r="R7" s="1"/>
    </row>
    <row r="8" spans="1:18" ht="12.75">
      <c r="A8" s="8" t="s">
        <v>144</v>
      </c>
      <c r="B8" s="9"/>
      <c r="C8" s="147" t="str">
        <f>Úvod!D14</f>
        <v>  </v>
      </c>
      <c r="D8" s="141"/>
      <c r="E8" s="9"/>
      <c r="F8" s="9"/>
      <c r="G8" s="9"/>
      <c r="H8" s="9"/>
      <c r="I8" s="9"/>
      <c r="J8" s="9"/>
      <c r="K8" s="9"/>
      <c r="L8" s="9"/>
      <c r="M8" s="9"/>
      <c r="N8" s="11"/>
      <c r="O8" s="1"/>
      <c r="P8" s="1"/>
      <c r="Q8" s="1"/>
      <c r="R8" s="1"/>
    </row>
    <row r="9" spans="1:18" ht="12.75">
      <c r="A9" s="8"/>
      <c r="B9" s="9"/>
      <c r="C9" s="9"/>
      <c r="D9" s="76"/>
      <c r="E9" s="9"/>
      <c r="F9" s="9"/>
      <c r="G9" s="9"/>
      <c r="H9" s="9"/>
      <c r="I9" s="9"/>
      <c r="J9" s="9"/>
      <c r="K9" s="9"/>
      <c r="L9" s="9"/>
      <c r="M9" s="9"/>
      <c r="N9" s="11"/>
      <c r="O9" s="1"/>
      <c r="P9" s="1"/>
      <c r="Q9" s="1"/>
      <c r="R9" s="1"/>
    </row>
    <row r="10" spans="1:18" ht="12.75">
      <c r="A10" s="8" t="s">
        <v>145</v>
      </c>
      <c r="B10" s="9"/>
      <c r="C10" s="140"/>
      <c r="D10" s="141"/>
      <c r="E10" s="9"/>
      <c r="F10" s="9"/>
      <c r="G10" s="9"/>
      <c r="H10" s="9"/>
      <c r="I10" s="9"/>
      <c r="J10" s="9"/>
      <c r="K10" s="9"/>
      <c r="L10" s="9"/>
      <c r="M10" s="9"/>
      <c r="N10" s="11"/>
      <c r="O10" s="1"/>
      <c r="P10" s="1"/>
      <c r="Q10" s="1"/>
      <c r="R10" s="1"/>
    </row>
    <row r="11" spans="1:18" ht="13.5" thickBot="1">
      <c r="A11" s="8"/>
      <c r="B11" s="9"/>
      <c r="C11" s="9"/>
      <c r="D11" s="76"/>
      <c r="E11" s="9"/>
      <c r="F11" s="9"/>
      <c r="G11" s="9"/>
      <c r="H11" s="9"/>
      <c r="I11" s="9"/>
      <c r="J11" s="9"/>
      <c r="K11" s="13"/>
      <c r="L11" s="13"/>
      <c r="M11" s="13"/>
      <c r="N11" s="14"/>
      <c r="O11" s="1"/>
      <c r="P11" s="1"/>
      <c r="Q11" s="1"/>
      <c r="R11" s="1"/>
    </row>
    <row r="12" spans="1:18" ht="13.5" thickBot="1">
      <c r="A12" s="179" t="s">
        <v>146</v>
      </c>
      <c r="B12" s="180"/>
      <c r="C12" s="180"/>
      <c r="D12" s="180"/>
      <c r="E12" s="190"/>
      <c r="F12" s="179" t="s">
        <v>147</v>
      </c>
      <c r="G12" s="180"/>
      <c r="H12" s="180"/>
      <c r="I12" s="78" t="s">
        <v>210</v>
      </c>
      <c r="J12" s="77"/>
      <c r="K12" s="4"/>
      <c r="L12" s="5"/>
      <c r="M12" s="5"/>
      <c r="N12" s="7"/>
      <c r="O12" s="1"/>
      <c r="P12" s="1"/>
      <c r="Q12" s="1"/>
      <c r="R12" s="1"/>
    </row>
    <row r="13" spans="1:18" ht="12.75">
      <c r="A13" s="191" t="s">
        <v>148</v>
      </c>
      <c r="B13" s="38" t="s">
        <v>149</v>
      </c>
      <c r="C13" s="79"/>
      <c r="D13" s="192">
        <f>Rekapitulace!H13</f>
        <v>0</v>
      </c>
      <c r="E13" s="193"/>
      <c r="F13" s="80" t="str">
        <f>IF(Přirážky!A2="","",Přirážky!A2)</f>
        <v>Zařízení staveniště (hl. VI)</v>
      </c>
      <c r="G13" s="5"/>
      <c r="H13" s="5"/>
      <c r="I13" s="5"/>
      <c r="J13" s="81">
        <f>IF(Přirážky!C2="VI",Přirážky!F2,Přirážky!G2)</f>
        <v>0</v>
      </c>
      <c r="K13" s="8"/>
      <c r="L13" s="9"/>
      <c r="M13" s="9"/>
      <c r="N13" s="11"/>
      <c r="O13" s="1"/>
      <c r="P13" s="1"/>
      <c r="Q13" s="1"/>
      <c r="R13" s="1"/>
    </row>
    <row r="14" spans="1:18" ht="12.75">
      <c r="A14" s="170"/>
      <c r="B14" s="82" t="s">
        <v>150</v>
      </c>
      <c r="C14" s="22"/>
      <c r="D14" s="171">
        <f>Rekapitulace!G13</f>
        <v>0</v>
      </c>
      <c r="E14" s="172"/>
      <c r="F14" s="83" t="str">
        <f>IF(Přirážky!A3="","",Přirážky!A3)</f>
        <v>Územní vlivy (hl. VI)</v>
      </c>
      <c r="G14" s="9"/>
      <c r="H14" s="9"/>
      <c r="I14" s="9"/>
      <c r="J14" s="84">
        <f>IF(Přirážky!C3="VI",Přirážky!F3,Přirážky!G3)</f>
        <v>0</v>
      </c>
      <c r="K14" s="8" t="s">
        <v>151</v>
      </c>
      <c r="L14" s="9"/>
      <c r="M14" s="9"/>
      <c r="N14" s="11"/>
      <c r="O14" s="1"/>
      <c r="P14" s="1"/>
      <c r="Q14" s="1"/>
      <c r="R14" s="1"/>
    </row>
    <row r="15" spans="1:18" ht="12.75">
      <c r="A15" s="169" t="s">
        <v>152</v>
      </c>
      <c r="B15" s="85" t="s">
        <v>149</v>
      </c>
      <c r="C15" s="86"/>
      <c r="D15" s="171">
        <f>Rekapitulace!H19</f>
        <v>0</v>
      </c>
      <c r="E15" s="172"/>
      <c r="F15" s="83" t="str">
        <f>IF(Přirážky!A4="","",Přirážky!A4)</f>
        <v>Provozní vlivy (hl. VI)</v>
      </c>
      <c r="G15" s="9"/>
      <c r="H15" s="9"/>
      <c r="I15" s="9"/>
      <c r="J15" s="84">
        <f>IF(Přirážky!C4="VI",Přirážky!F4,Přirážky!G4)</f>
        <v>0</v>
      </c>
      <c r="K15" s="8"/>
      <c r="L15" s="9"/>
      <c r="M15" s="9"/>
      <c r="N15" s="11"/>
      <c r="O15" s="1"/>
      <c r="P15" s="1"/>
      <c r="Q15" s="1"/>
      <c r="R15" s="1"/>
    </row>
    <row r="16" spans="1:18" ht="12.75">
      <c r="A16" s="170"/>
      <c r="B16" s="82" t="s">
        <v>150</v>
      </c>
      <c r="C16" s="22"/>
      <c r="D16" s="171">
        <f>Rekapitulace!G19</f>
        <v>0</v>
      </c>
      <c r="E16" s="172"/>
      <c r="F16" s="83" t="str">
        <f>IF(Přirážky!A5="","",Přirážky!A5)</f>
        <v>Individuální mimostaveništní doprava (hl. VI)</v>
      </c>
      <c r="G16" s="9"/>
      <c r="H16" s="9"/>
      <c r="I16" s="9"/>
      <c r="J16" s="84">
        <f>IF(Přirážky!C5="VI",Přirážky!F5,Přirážky!G5)</f>
        <v>0</v>
      </c>
      <c r="K16" s="8"/>
      <c r="L16" s="9"/>
      <c r="M16" s="9"/>
      <c r="N16" s="11"/>
      <c r="O16" s="1"/>
      <c r="P16" s="1"/>
      <c r="Q16" s="1"/>
      <c r="R16" s="1"/>
    </row>
    <row r="17" spans="1:18" ht="12.75">
      <c r="A17" s="169" t="s">
        <v>153</v>
      </c>
      <c r="B17" s="85" t="s">
        <v>149</v>
      </c>
      <c r="C17" s="86"/>
      <c r="D17" s="171">
        <f>Rekapitulace!H24</f>
        <v>0</v>
      </c>
      <c r="E17" s="172"/>
      <c r="F17" s="83" t="str">
        <f>IF(Přirážky!A6="","",Přirážky!A6)</f>
        <v>Kompleteční činnost (hl. XI)</v>
      </c>
      <c r="G17" s="9"/>
      <c r="H17" s="9"/>
      <c r="I17" s="9"/>
      <c r="J17" s="84">
        <f>IF(Přirážky!C6="VI",Přirážky!F6,Přirážky!G6)</f>
        <v>0</v>
      </c>
      <c r="K17" s="8"/>
      <c r="L17" s="9"/>
      <c r="M17" s="9"/>
      <c r="N17" s="11"/>
      <c r="O17" s="1"/>
      <c r="P17" s="1"/>
      <c r="Q17" s="1"/>
      <c r="R17" s="1"/>
    </row>
    <row r="18" spans="1:18" ht="12.75">
      <c r="A18" s="170"/>
      <c r="B18" s="82" t="s">
        <v>150</v>
      </c>
      <c r="C18" s="22"/>
      <c r="D18" s="171">
        <f>Rekapitulace!G24</f>
        <v>0</v>
      </c>
      <c r="E18" s="172"/>
      <c r="F18" s="83" t="str">
        <f>IF(Přirážky!A7="","",Přirážky!A7)</f>
        <v>Skládkovné (hl. XI)</v>
      </c>
      <c r="G18" s="9"/>
      <c r="H18" s="9"/>
      <c r="I18" s="9"/>
      <c r="J18" s="84">
        <f>IF(Přirážky!C7="VI",Přirážky!F7,Přirážky!G7)</f>
        <v>0</v>
      </c>
      <c r="K18" s="8"/>
      <c r="L18" s="9"/>
      <c r="M18" s="9"/>
      <c r="N18" s="11"/>
      <c r="O18" s="1"/>
      <c r="P18" s="1"/>
      <c r="Q18" s="1"/>
      <c r="R18" s="1"/>
    </row>
    <row r="19" spans="1:18" ht="13.5" thickBot="1">
      <c r="A19" s="87" t="s">
        <v>154</v>
      </c>
      <c r="B19" s="86"/>
      <c r="C19" s="86"/>
      <c r="D19" s="171"/>
      <c r="E19" s="172"/>
      <c r="F19" s="9">
        <f>IF(Přirážky!A8="","",Přirážky!A8)</f>
      </c>
      <c r="G19" s="9"/>
      <c r="H19" s="9"/>
      <c r="I19" s="9"/>
      <c r="J19" s="84">
        <f>IF(Přirážky!C8="VI",Přirážky!F8,Přirážky!G8)</f>
      </c>
      <c r="K19" s="12" t="s">
        <v>155</v>
      </c>
      <c r="L19" s="13"/>
      <c r="M19" s="13"/>
      <c r="N19" s="14"/>
      <c r="O19" s="1"/>
      <c r="P19" s="1"/>
      <c r="Q19" s="1"/>
      <c r="R19" s="1"/>
    </row>
    <row r="20" spans="1:18" ht="12.75">
      <c r="A20" s="88" t="s">
        <v>156</v>
      </c>
      <c r="B20" s="86"/>
      <c r="C20" s="86"/>
      <c r="D20" s="171">
        <f>SUM(D13:D19)</f>
        <v>0</v>
      </c>
      <c r="E20" s="172"/>
      <c r="F20" s="9">
        <f>IF(Přirážky!A9="","",Přirážky!A9)</f>
      </c>
      <c r="G20" s="9"/>
      <c r="H20" s="9"/>
      <c r="I20" s="9"/>
      <c r="J20" s="84">
        <f>IF(Přirážky!C9="VI",Přirážky!F9,Přirážky!G9)</f>
      </c>
      <c r="K20" s="4"/>
      <c r="L20" s="5"/>
      <c r="M20" s="5"/>
      <c r="N20" s="7"/>
      <c r="O20" s="1"/>
      <c r="P20" s="1"/>
      <c r="Q20" s="1"/>
      <c r="R20" s="1"/>
    </row>
    <row r="21" spans="1:18" ht="12.75">
      <c r="A21" s="87" t="s">
        <v>157</v>
      </c>
      <c r="B21" s="86"/>
      <c r="C21" s="86"/>
      <c r="D21" s="171">
        <f>Přirážky!F12</f>
        <v>0</v>
      </c>
      <c r="E21" s="172"/>
      <c r="F21" s="9">
        <f>IF(Přirážky!A10="","",Přirážky!A10)</f>
      </c>
      <c r="G21" s="9"/>
      <c r="H21" s="9"/>
      <c r="I21" s="9"/>
      <c r="J21" s="84">
        <f>IF(Přirážky!C10="VI",Přirážky!F10,Přirážky!G10)</f>
      </c>
      <c r="K21" s="8" t="s">
        <v>158</v>
      </c>
      <c r="L21" s="9"/>
      <c r="M21" s="9"/>
      <c r="N21" s="11"/>
      <c r="O21" s="1"/>
      <c r="P21" s="1"/>
      <c r="Q21" s="1"/>
      <c r="R21" s="1"/>
    </row>
    <row r="22" spans="1:18" ht="13.5" thickBot="1">
      <c r="A22" s="173" t="s">
        <v>159</v>
      </c>
      <c r="B22" s="174"/>
      <c r="C22" s="174"/>
      <c r="D22" s="142">
        <f>D20+J23</f>
        <v>0</v>
      </c>
      <c r="E22" s="143"/>
      <c r="F22" s="9">
        <f>IF(Přirážky!A11="","",Přirážky!A11)</f>
      </c>
      <c r="G22" s="9"/>
      <c r="H22" s="9"/>
      <c r="I22" s="9"/>
      <c r="J22" s="89">
        <f>IF(Přirážky!C11="VI",Přirážky!F11,Přirážky!G11)</f>
      </c>
      <c r="K22" s="8"/>
      <c r="L22" s="9"/>
      <c r="M22" s="9"/>
      <c r="N22" s="11"/>
      <c r="O22" s="1"/>
      <c r="P22" s="1"/>
      <c r="Q22" s="1"/>
      <c r="R22" s="1"/>
    </row>
    <row r="23" spans="1:18" ht="14.25" thickBot="1" thickTop="1">
      <c r="A23" s="175"/>
      <c r="B23" s="176"/>
      <c r="C23" s="176"/>
      <c r="D23" s="144"/>
      <c r="E23" s="145"/>
      <c r="F23" s="13"/>
      <c r="G23" s="13"/>
      <c r="H23" s="13"/>
      <c r="I23" s="90"/>
      <c r="J23" s="84">
        <f>SUM(J13:J22)</f>
        <v>0</v>
      </c>
      <c r="K23" s="8"/>
      <c r="L23" s="9"/>
      <c r="M23" s="9"/>
      <c r="N23" s="11"/>
      <c r="O23" s="1"/>
      <c r="P23" s="1"/>
      <c r="Q23" s="1"/>
      <c r="R23" s="1"/>
    </row>
    <row r="24" spans="1:18" ht="13.5" thickBot="1">
      <c r="A24" s="91" t="s">
        <v>160</v>
      </c>
      <c r="B24" s="92"/>
      <c r="C24" s="92"/>
      <c r="D24" s="93"/>
      <c r="E24" s="94"/>
      <c r="F24" s="180" t="s">
        <v>161</v>
      </c>
      <c r="G24" s="180"/>
      <c r="H24" s="180"/>
      <c r="I24" s="180"/>
      <c r="J24" s="190"/>
      <c r="K24" s="8"/>
      <c r="L24" s="9"/>
      <c r="M24" s="9"/>
      <c r="N24" s="11"/>
      <c r="O24" s="1"/>
      <c r="P24" s="1"/>
      <c r="Q24" s="1"/>
      <c r="R24" s="1"/>
    </row>
    <row r="25" spans="1:18" ht="12.75">
      <c r="A25" s="8" t="s">
        <v>162</v>
      </c>
      <c r="B25" s="146" t="s">
        <v>163</v>
      </c>
      <c r="C25" s="146"/>
      <c r="D25" s="148" t="s">
        <v>164</v>
      </c>
      <c r="E25" s="149"/>
      <c r="F25" s="178" t="s">
        <v>165</v>
      </c>
      <c r="G25" s="178"/>
      <c r="H25" s="178"/>
      <c r="I25" s="95" t="s">
        <v>166</v>
      </c>
      <c r="J25" s="96" t="s">
        <v>167</v>
      </c>
      <c r="K25" s="8"/>
      <c r="L25" s="9"/>
      <c r="M25" s="9"/>
      <c r="N25" s="11"/>
      <c r="O25" s="1"/>
      <c r="P25" s="1"/>
      <c r="Q25" s="1"/>
      <c r="R25" s="1"/>
    </row>
    <row r="26" spans="1:18" ht="12.75">
      <c r="A26" s="97">
        <v>5</v>
      </c>
      <c r="B26" s="150">
        <f>SUMIF(Rozpočet!J1:Rozpočet!J65,A26,Rozpočet!G1:Rozpočet!G65)+SUMIF(Rozpočet!J1:Rozpočet!J65,A26,Rozpočet!H1:Rozpočet!H65)+IF($J$12=$A$26,J23,0)</f>
        <v>0</v>
      </c>
      <c r="C26" s="150"/>
      <c r="D26" s="150">
        <f>A26/100*B26</f>
        <v>0</v>
      </c>
      <c r="E26" s="151"/>
      <c r="F26" s="140"/>
      <c r="G26" s="140"/>
      <c r="H26" s="140"/>
      <c r="I26" s="9"/>
      <c r="J26" s="84">
        <f>IF(I26&gt;0,$D$31/I26,"")</f>
      </c>
      <c r="K26" s="8"/>
      <c r="L26" s="9"/>
      <c r="M26" s="9"/>
      <c r="N26" s="11"/>
      <c r="O26" s="1"/>
      <c r="P26" s="1"/>
      <c r="Q26" s="1"/>
      <c r="R26" s="1"/>
    </row>
    <row r="27" spans="1:18" ht="12.75">
      <c r="A27" s="97">
        <v>9</v>
      </c>
      <c r="B27" s="150">
        <f>SUMIF(Rozpočet!J1:Rozpočet!J65,A27,Rozpočet!G1:Rozpočet!G65)+SUMIF(Rozpočet!J1:Rozpočet!J65,A27,Rozpočet!H1:Rozpočet!H65)+IF($J$12=$A$27,J23,0)</f>
        <v>0</v>
      </c>
      <c r="C27" s="150"/>
      <c r="D27" s="150">
        <f>A27/100*B27</f>
        <v>0</v>
      </c>
      <c r="E27" s="151"/>
      <c r="F27" s="75"/>
      <c r="G27" s="75"/>
      <c r="H27" s="75"/>
      <c r="I27" s="9"/>
      <c r="J27" s="84"/>
      <c r="K27" s="8"/>
      <c r="L27" s="9"/>
      <c r="M27" s="9"/>
      <c r="N27" s="11"/>
      <c r="O27" s="1"/>
      <c r="P27" s="1"/>
      <c r="Q27" s="1"/>
      <c r="R27" s="1"/>
    </row>
    <row r="28" spans="1:18" ht="12.75">
      <c r="A28" s="97">
        <v>19</v>
      </c>
      <c r="B28" s="150">
        <f>SUMIF(Rozpočet!J1:Rozpočet!J65,A28,Rozpočet!G1:Rozpočet!G65)+SUMIF(Rozpočet!J1:Rozpočet!J65,A28,Rozpočet!H1:Rozpočet!H65)+IF($J$12=$A$28,J23,0)</f>
        <v>0</v>
      </c>
      <c r="C28" s="150"/>
      <c r="D28" s="150">
        <f>A28/100*B28</f>
        <v>0</v>
      </c>
      <c r="E28" s="151"/>
      <c r="F28" s="75"/>
      <c r="G28" s="75"/>
      <c r="H28" s="75"/>
      <c r="I28" s="9"/>
      <c r="J28" s="84"/>
      <c r="K28" s="8"/>
      <c r="L28" s="9"/>
      <c r="M28" s="9"/>
      <c r="N28" s="11"/>
      <c r="O28" s="1"/>
      <c r="P28" s="1"/>
      <c r="Q28" s="1"/>
      <c r="R28" s="1"/>
    </row>
    <row r="29" spans="1:18" ht="12.75">
      <c r="A29" s="97"/>
      <c r="B29" s="150">
        <f>SUMIF(Rozpočet!J1:Rozpočet!J65,A29,Rozpočet!G1:Rozpočet!G65)+SUMIF(Rozpočet!J1:Rozpočet!J65,A29,Rozpočet!H1:Rozpočet!H65)+IF($J$12=$A$29,J23,0)</f>
        <v>0</v>
      </c>
      <c r="C29" s="150"/>
      <c r="D29" s="150">
        <f>A29/100*B29</f>
        <v>0</v>
      </c>
      <c r="E29" s="151"/>
      <c r="F29" s="75"/>
      <c r="G29" s="75"/>
      <c r="H29" s="75"/>
      <c r="I29" s="9"/>
      <c r="J29" s="84"/>
      <c r="K29" s="8"/>
      <c r="L29" s="9"/>
      <c r="M29" s="9"/>
      <c r="N29" s="11"/>
      <c r="O29" s="1"/>
      <c r="P29" s="1"/>
      <c r="Q29" s="1"/>
      <c r="R29" s="1"/>
    </row>
    <row r="30" spans="1:18" ht="13.5" thickBot="1">
      <c r="A30" s="12" t="s">
        <v>168</v>
      </c>
      <c r="B30" s="13"/>
      <c r="C30" s="13"/>
      <c r="D30" s="160">
        <f>SUM(D26:E29)</f>
        <v>0</v>
      </c>
      <c r="E30" s="161"/>
      <c r="F30" s="140"/>
      <c r="G30" s="140"/>
      <c r="H30" s="140"/>
      <c r="I30" s="9"/>
      <c r="J30" s="84">
        <f>IF(I30&gt;0,$D$31/I30,"")</f>
      </c>
      <c r="K30" s="12" t="s">
        <v>155</v>
      </c>
      <c r="L30" s="13"/>
      <c r="M30" s="13"/>
      <c r="N30" s="14"/>
      <c r="O30" s="1"/>
      <c r="P30" s="1"/>
      <c r="Q30" s="1"/>
      <c r="R30" s="1"/>
    </row>
    <row r="31" spans="1:18" ht="12.75">
      <c r="A31" s="162" t="s">
        <v>169</v>
      </c>
      <c r="B31" s="137"/>
      <c r="C31" s="137"/>
      <c r="D31" s="165">
        <f>D30+D22</f>
        <v>0</v>
      </c>
      <c r="E31" s="166"/>
      <c r="F31" s="140"/>
      <c r="G31" s="140"/>
      <c r="H31" s="140"/>
      <c r="I31" s="9"/>
      <c r="J31" s="84">
        <f>IF(I31&gt;0,$D$31/I31,"")</f>
      </c>
      <c r="K31" s="9"/>
      <c r="L31" s="9"/>
      <c r="M31" s="9"/>
      <c r="N31" s="11"/>
      <c r="O31" s="1"/>
      <c r="P31" s="1"/>
      <c r="Q31" s="1"/>
      <c r="R31" s="1"/>
    </row>
    <row r="32" spans="1:18" ht="13.5" thickBot="1">
      <c r="A32" s="163"/>
      <c r="B32" s="164"/>
      <c r="C32" s="164"/>
      <c r="D32" s="167"/>
      <c r="E32" s="168"/>
      <c r="F32" s="140"/>
      <c r="G32" s="140"/>
      <c r="H32" s="140"/>
      <c r="I32" s="9"/>
      <c r="J32" s="84">
        <f>IF(I32&gt;0,$D$31/I32,"")</f>
      </c>
      <c r="K32" s="9" t="s">
        <v>170</v>
      </c>
      <c r="L32" s="9"/>
      <c r="M32" s="9"/>
      <c r="N32" s="11"/>
      <c r="O32" s="1"/>
      <c r="P32" s="1"/>
      <c r="Q32" s="1"/>
      <c r="R32" s="1"/>
    </row>
    <row r="33" spans="1:18" ht="12.75">
      <c r="A33" s="163"/>
      <c r="B33" s="164"/>
      <c r="C33" s="164"/>
      <c r="D33" s="167"/>
      <c r="E33" s="168"/>
      <c r="F33" s="153"/>
      <c r="G33" s="153"/>
      <c r="H33" s="153"/>
      <c r="I33" s="154"/>
      <c r="J33" s="155"/>
      <c r="K33" s="9"/>
      <c r="L33" s="9"/>
      <c r="M33" s="9"/>
      <c r="N33" s="11"/>
      <c r="O33" s="1"/>
      <c r="P33" s="1"/>
      <c r="Q33" s="1"/>
      <c r="R33" s="1"/>
    </row>
    <row r="34" spans="1:18" ht="12.75">
      <c r="A34" s="98" t="s">
        <v>171</v>
      </c>
      <c r="B34" s="9"/>
      <c r="C34" s="9"/>
      <c r="D34" s="9"/>
      <c r="E34" s="11"/>
      <c r="F34" s="156"/>
      <c r="G34" s="156"/>
      <c r="H34" s="156"/>
      <c r="I34" s="156"/>
      <c r="J34" s="157"/>
      <c r="K34" s="9"/>
      <c r="L34" s="9"/>
      <c r="M34" s="9"/>
      <c r="N34" s="11"/>
      <c r="O34" s="1"/>
      <c r="P34" s="1"/>
      <c r="Q34" s="1"/>
      <c r="R34" s="1"/>
    </row>
    <row r="35" spans="1:18" ht="12.75">
      <c r="A35" s="8"/>
      <c r="B35" s="9"/>
      <c r="C35" s="9"/>
      <c r="D35" s="9"/>
      <c r="E35" s="11"/>
      <c r="F35" s="156"/>
      <c r="G35" s="156"/>
      <c r="H35" s="156"/>
      <c r="I35" s="156"/>
      <c r="J35" s="157"/>
      <c r="K35" s="9"/>
      <c r="L35" s="9"/>
      <c r="M35" s="9"/>
      <c r="N35" s="11"/>
      <c r="O35" s="1"/>
      <c r="P35" s="1"/>
      <c r="Q35" s="1"/>
      <c r="R35" s="1"/>
    </row>
    <row r="36" spans="1:18" ht="13.5" thickBot="1">
      <c r="A36" s="12"/>
      <c r="B36" s="13"/>
      <c r="C36" s="13"/>
      <c r="D36" s="13"/>
      <c r="E36" s="14"/>
      <c r="F36" s="158"/>
      <c r="G36" s="158"/>
      <c r="H36" s="158"/>
      <c r="I36" s="158"/>
      <c r="J36" s="159"/>
      <c r="K36" s="13"/>
      <c r="L36" s="13"/>
      <c r="M36" s="13"/>
      <c r="N36" s="14"/>
      <c r="O36" s="1"/>
      <c r="P36" s="1"/>
      <c r="Q36" s="1"/>
      <c r="R36" s="1"/>
    </row>
    <row r="37" spans="1:18" ht="12.75">
      <c r="A37" s="2"/>
      <c r="B37" s="2"/>
      <c r="C37" s="2"/>
      <c r="D37" s="2"/>
      <c r="E37" s="2"/>
      <c r="F37" s="152"/>
      <c r="G37" s="152"/>
      <c r="H37" s="152"/>
      <c r="I37" s="2"/>
      <c r="J37" s="2"/>
      <c r="K37" s="2"/>
      <c r="L37" s="2"/>
      <c r="M37" s="2"/>
      <c r="N37" s="2"/>
      <c r="O37" s="2"/>
      <c r="P37" s="1"/>
      <c r="Q37" s="1"/>
      <c r="R37" s="1"/>
    </row>
    <row r="38" spans="1:18" ht="12.75">
      <c r="A38" s="2"/>
      <c r="B38" s="2"/>
      <c r="C38" s="2"/>
      <c r="D38" s="2"/>
      <c r="E38" s="2"/>
      <c r="F38" s="152"/>
      <c r="G38" s="152"/>
      <c r="H38" s="152"/>
      <c r="I38" s="2"/>
      <c r="J38" s="2"/>
      <c r="K38" s="2"/>
      <c r="L38" s="2"/>
      <c r="M38" s="2"/>
      <c r="N38" s="2"/>
      <c r="O38" s="2"/>
      <c r="P38" s="1"/>
      <c r="Q38" s="1"/>
      <c r="R38" s="1"/>
    </row>
    <row r="39" spans="1:18" ht="12.75">
      <c r="A39" s="2"/>
      <c r="B39" s="2"/>
      <c r="C39" s="2"/>
      <c r="D39" s="2"/>
      <c r="E39" s="2"/>
      <c r="F39" s="152"/>
      <c r="G39" s="152"/>
      <c r="H39" s="152"/>
      <c r="I39" s="2"/>
      <c r="J39" s="2"/>
      <c r="K39" s="2"/>
      <c r="L39" s="2"/>
      <c r="M39" s="2"/>
      <c r="N39" s="2"/>
      <c r="O39" s="2"/>
      <c r="P39" s="1"/>
      <c r="Q39" s="1"/>
      <c r="R39" s="1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47">
    <mergeCell ref="B28:C28"/>
    <mergeCell ref="D27:E27"/>
    <mergeCell ref="D28:E28"/>
    <mergeCell ref="B29:C29"/>
    <mergeCell ref="D29:E29"/>
    <mergeCell ref="A1:N3"/>
    <mergeCell ref="A12:E12"/>
    <mergeCell ref="F24:J24"/>
    <mergeCell ref="A13:A14"/>
    <mergeCell ref="D13:E13"/>
    <mergeCell ref="D14:E14"/>
    <mergeCell ref="A15:A16"/>
    <mergeCell ref="D15:E15"/>
    <mergeCell ref="D16:E16"/>
    <mergeCell ref="G5:M5"/>
    <mergeCell ref="G6:M6"/>
    <mergeCell ref="F25:H25"/>
    <mergeCell ref="F26:H26"/>
    <mergeCell ref="F12:H12"/>
    <mergeCell ref="F38:H38"/>
    <mergeCell ref="F39:H39"/>
    <mergeCell ref="A17:A18"/>
    <mergeCell ref="D17:E17"/>
    <mergeCell ref="D18:E18"/>
    <mergeCell ref="D19:E19"/>
    <mergeCell ref="D20:E20"/>
    <mergeCell ref="D21:E21"/>
    <mergeCell ref="A22:C23"/>
    <mergeCell ref="F32:H32"/>
    <mergeCell ref="B26:C26"/>
    <mergeCell ref="D26:E26"/>
    <mergeCell ref="F37:H37"/>
    <mergeCell ref="F33:J36"/>
    <mergeCell ref="F30:H30"/>
    <mergeCell ref="F31:H31"/>
    <mergeCell ref="D30:E30"/>
    <mergeCell ref="A31:C33"/>
    <mergeCell ref="D31:E33"/>
    <mergeCell ref="B27:C27"/>
    <mergeCell ref="C10:D10"/>
    <mergeCell ref="D22:E23"/>
    <mergeCell ref="B25:C25"/>
    <mergeCell ref="C5:D5"/>
    <mergeCell ref="C6:D6"/>
    <mergeCell ref="C7:D7"/>
    <mergeCell ref="C8:D8"/>
    <mergeCell ref="D25:E25"/>
  </mergeCells>
  <conditionalFormatting sqref="B26:E2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4" max="4" width="9.875" style="0" customWidth="1"/>
    <col min="5" max="5" width="10.25390625" style="0" customWidth="1"/>
    <col min="6" max="6" width="11.125" style="0" customWidth="1"/>
    <col min="7" max="7" width="11.625" style="0" customWidth="1"/>
  </cols>
  <sheetData>
    <row r="1" spans="1:7" ht="13.5" thickBot="1">
      <c r="A1" s="47" t="s">
        <v>122</v>
      </c>
      <c r="B1" s="48" t="s">
        <v>123</v>
      </c>
      <c r="C1" s="49" t="s">
        <v>124</v>
      </c>
      <c r="D1" s="49" t="s">
        <v>125</v>
      </c>
      <c r="E1" s="50" t="s">
        <v>126</v>
      </c>
      <c r="F1" s="48" t="s">
        <v>127</v>
      </c>
      <c r="G1" s="51" t="s">
        <v>128</v>
      </c>
    </row>
    <row r="2" spans="1:7" ht="16.5" customHeight="1">
      <c r="A2" s="52" t="s">
        <v>129</v>
      </c>
      <c r="B2" s="53" t="s">
        <v>138</v>
      </c>
      <c r="C2" s="54" t="s">
        <v>130</v>
      </c>
      <c r="D2" s="55"/>
      <c r="E2" s="56">
        <f>IF(B2="%",Rekapitulace!F26,"")</f>
      </c>
      <c r="F2" s="57">
        <f>IF($C2="VI",IF($B2="Kč",$D2,($D2/100)*$E2),"")</f>
        <v>0</v>
      </c>
      <c r="G2" s="58">
        <f aca="true" t="shared" si="0" ref="G2:G11">IF($C2="XI",IF($B2="Kč",$D2,($D2/100)*$E2),"")</f>
      </c>
    </row>
    <row r="3" spans="1:7" ht="16.5" customHeight="1">
      <c r="A3" s="59" t="s">
        <v>131</v>
      </c>
      <c r="B3" s="60" t="s">
        <v>138</v>
      </c>
      <c r="C3" s="61" t="s">
        <v>130</v>
      </c>
      <c r="D3" s="62"/>
      <c r="E3" s="63">
        <f>IF(B3="%",Rekapitulace!F26,"")</f>
      </c>
      <c r="F3" s="64">
        <f aca="true" t="shared" si="1" ref="F3:F11">IF(C3="VI",IF(B3="Kč",D3,(D3/100)*E3),"")</f>
        <v>0</v>
      </c>
      <c r="G3" s="58">
        <f t="shared" si="0"/>
      </c>
    </row>
    <row r="4" spans="1:7" ht="16.5" customHeight="1">
      <c r="A4" s="59" t="s">
        <v>132</v>
      </c>
      <c r="B4" s="60" t="s">
        <v>138</v>
      </c>
      <c r="C4" s="61" t="s">
        <v>130</v>
      </c>
      <c r="D4" s="62"/>
      <c r="E4" s="63">
        <f>IF(B4="%",Rekapitulace!F26,"")</f>
      </c>
      <c r="F4" s="64">
        <f t="shared" si="1"/>
        <v>0</v>
      </c>
      <c r="G4" s="58">
        <f t="shared" si="0"/>
      </c>
    </row>
    <row r="5" spans="1:7" ht="16.5" customHeight="1">
      <c r="A5" s="59" t="s">
        <v>133</v>
      </c>
      <c r="B5" s="60" t="s">
        <v>138</v>
      </c>
      <c r="C5" s="61" t="s">
        <v>130</v>
      </c>
      <c r="D5" s="62"/>
      <c r="E5" s="63">
        <f>IF(B5="%",Rekapitulace!F26,"")</f>
      </c>
      <c r="F5" s="64">
        <f t="shared" si="1"/>
        <v>0</v>
      </c>
      <c r="G5" s="58">
        <f t="shared" si="0"/>
      </c>
    </row>
    <row r="6" spans="1:7" ht="16.5" customHeight="1">
      <c r="A6" s="59" t="s">
        <v>134</v>
      </c>
      <c r="B6" s="60" t="s">
        <v>138</v>
      </c>
      <c r="C6" s="61" t="s">
        <v>135</v>
      </c>
      <c r="D6" s="62"/>
      <c r="E6" s="63">
        <f>IF(B6="%",Rekapitulace!F26,"")</f>
      </c>
      <c r="F6" s="64">
        <f t="shared" si="1"/>
      </c>
      <c r="G6" s="58">
        <f t="shared" si="0"/>
        <v>0</v>
      </c>
    </row>
    <row r="7" spans="1:7" ht="16.5" customHeight="1">
      <c r="A7" s="59" t="s">
        <v>136</v>
      </c>
      <c r="B7" s="60" t="s">
        <v>138</v>
      </c>
      <c r="C7" s="61" t="s">
        <v>135</v>
      </c>
      <c r="D7" s="62"/>
      <c r="E7" s="63">
        <f>IF(B7="%",Rekapitulace!F26,"")</f>
      </c>
      <c r="F7" s="64">
        <f t="shared" si="1"/>
      </c>
      <c r="G7" s="58">
        <f t="shared" si="0"/>
        <v>0</v>
      </c>
    </row>
    <row r="8" spans="1:7" ht="16.5" customHeight="1">
      <c r="A8" s="59"/>
      <c r="B8" s="60"/>
      <c r="C8" s="61"/>
      <c r="D8" s="62"/>
      <c r="E8" s="63">
        <f>IF(B8="%",Rekapitulace!F26,"")</f>
      </c>
      <c r="F8" s="64">
        <f t="shared" si="1"/>
      </c>
      <c r="G8" s="58">
        <f t="shared" si="0"/>
      </c>
    </row>
    <row r="9" spans="1:7" ht="16.5" customHeight="1">
      <c r="A9" s="59"/>
      <c r="B9" s="60"/>
      <c r="C9" s="61"/>
      <c r="D9" s="62"/>
      <c r="E9" s="63">
        <f>IF(B9="%",Rekapitulace!F26,"")</f>
      </c>
      <c r="F9" s="64">
        <f t="shared" si="1"/>
      </c>
      <c r="G9" s="58">
        <f t="shared" si="0"/>
      </c>
    </row>
    <row r="10" spans="1:7" ht="16.5" customHeight="1">
      <c r="A10" s="59"/>
      <c r="B10" s="60"/>
      <c r="C10" s="61"/>
      <c r="D10" s="62"/>
      <c r="E10" s="63">
        <f>IF(B10="%",Rekapitulace!F26,"")</f>
      </c>
      <c r="F10" s="64">
        <f t="shared" si="1"/>
      </c>
      <c r="G10" s="58">
        <f t="shared" si="0"/>
      </c>
    </row>
    <row r="11" spans="1:7" ht="16.5" customHeight="1" thickBot="1">
      <c r="A11" s="65"/>
      <c r="B11" s="66"/>
      <c r="C11" s="67"/>
      <c r="D11" s="68"/>
      <c r="E11" s="69">
        <f>IF(B11="%",Rekapitulace!F26,"")</f>
      </c>
      <c r="F11" s="64">
        <f t="shared" si="1"/>
      </c>
      <c r="G11" s="58">
        <f t="shared" si="0"/>
      </c>
    </row>
    <row r="12" spans="1:7" ht="13.5" thickBot="1">
      <c r="A12" s="70" t="s">
        <v>137</v>
      </c>
      <c r="B12" s="71"/>
      <c r="C12" s="71"/>
      <c r="D12" s="71"/>
      <c r="E12" s="71"/>
      <c r="F12" s="72">
        <f>SUM(F2:F11)</f>
        <v>0</v>
      </c>
      <c r="G12" s="73">
        <f>SUM(G2:G11)</f>
        <v>0</v>
      </c>
    </row>
  </sheetData>
  <dataValidations count="2">
    <dataValidation type="list" allowBlank="1" showInputMessage="1" showErrorMessage="1" sqref="B2:B11">
      <formula1>"%,Kč"</formula1>
    </dataValidation>
    <dataValidation type="list" allowBlank="1" showInputMessage="1" showErrorMessage="1" sqref="C2:C11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Z75"/>
  <sheetViews>
    <sheetView zoomScale="75" zoomScaleNormal="75" workbookViewId="0" topLeftCell="A4">
      <selection activeCell="F16" sqref="F6:F16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7.25390625" style="0" customWidth="1"/>
    <col min="4" max="4" width="6.125" style="0" customWidth="1"/>
    <col min="5" max="5" width="12.375" style="0" customWidth="1"/>
    <col min="6" max="6" width="13.375" style="0" customWidth="1"/>
    <col min="7" max="7" width="14.75390625" style="0" customWidth="1"/>
    <col min="8" max="8" width="11.00390625" style="0" customWidth="1"/>
    <col min="9" max="9" width="10.875" style="0" customWidth="1"/>
    <col min="10" max="10" width="4.75390625" style="0" customWidth="1"/>
    <col min="11" max="16" width="0" style="0" hidden="1" customWidth="1"/>
  </cols>
  <sheetData>
    <row r="1" spans="1:26" ht="13.5" thickBot="1">
      <c r="A1" s="194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4" t="s">
        <v>203</v>
      </c>
      <c r="B2" s="25" t="s">
        <v>204</v>
      </c>
      <c r="C2" s="25" t="s">
        <v>205</v>
      </c>
      <c r="D2" s="25" t="s">
        <v>206</v>
      </c>
      <c r="E2" s="26" t="s">
        <v>207</v>
      </c>
      <c r="F2" s="27"/>
      <c r="G2" s="28" t="s">
        <v>208</v>
      </c>
      <c r="H2" s="28"/>
      <c r="I2" s="29" t="s">
        <v>209</v>
      </c>
      <c r="J2" s="30" t="s">
        <v>210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1" t="s">
        <v>211</v>
      </c>
      <c r="B3" s="32" t="s">
        <v>212</v>
      </c>
      <c r="C3" s="32"/>
      <c r="D3" s="32" t="s">
        <v>213</v>
      </c>
      <c r="E3" s="33" t="s">
        <v>212</v>
      </c>
      <c r="F3" s="34" t="s">
        <v>214</v>
      </c>
      <c r="G3" s="35" t="s">
        <v>215</v>
      </c>
      <c r="H3" s="36" t="s">
        <v>216</v>
      </c>
      <c r="I3" s="34" t="s">
        <v>217</v>
      </c>
      <c r="J3" s="37" t="s">
        <v>218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96" t="s">
        <v>224</v>
      </c>
      <c r="B4" s="197"/>
      <c r="C4" s="197"/>
      <c r="D4" s="197"/>
      <c r="E4" s="197"/>
      <c r="F4" s="197"/>
      <c r="G4" s="197"/>
      <c r="H4" s="197"/>
      <c r="I4" s="197"/>
      <c r="J4" s="19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8"/>
      <c r="B5" s="199" t="s">
        <v>225</v>
      </c>
      <c r="C5" s="200"/>
      <c r="D5" s="200"/>
      <c r="E5" s="200"/>
      <c r="F5" s="200"/>
      <c r="G5" s="200"/>
      <c r="H5" s="200"/>
      <c r="I5" s="200"/>
      <c r="J5" s="20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99" t="s">
        <v>226</v>
      </c>
      <c r="B6" s="99" t="s">
        <v>227</v>
      </c>
      <c r="C6" s="100" t="s">
        <v>228</v>
      </c>
      <c r="D6" s="99" t="s">
        <v>229</v>
      </c>
      <c r="E6" s="101">
        <v>210</v>
      </c>
      <c r="F6" s="102"/>
      <c r="G6" s="102">
        <f>IF(E6=0,,E6*F6*Úvod!E16)</f>
        <v>0</v>
      </c>
      <c r="H6" s="102"/>
      <c r="I6" s="103">
        <f aca="true" t="shared" si="0" ref="I6:I16">IF(E6=0,,E6*K6)</f>
        <v>0</v>
      </c>
      <c r="J6" s="104"/>
      <c r="K6" s="1">
        <v>0</v>
      </c>
      <c r="L6" s="1"/>
      <c r="M6" s="1"/>
      <c r="N6" s="1"/>
      <c r="O6" s="1"/>
      <c r="P6" s="1" t="s">
        <v>230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05" t="s">
        <v>226</v>
      </c>
      <c r="B7" s="105" t="s">
        <v>231</v>
      </c>
      <c r="C7" s="106" t="s">
        <v>232</v>
      </c>
      <c r="D7" s="105" t="s">
        <v>233</v>
      </c>
      <c r="E7" s="107">
        <v>40</v>
      </c>
      <c r="F7" s="108"/>
      <c r="G7" s="108">
        <f>IF(E7=0,,E7*F7*Úvod!E16)</f>
        <v>0</v>
      </c>
      <c r="H7" s="108"/>
      <c r="I7" s="109">
        <f t="shared" si="0"/>
        <v>0.5772</v>
      </c>
      <c r="J7" s="110"/>
      <c r="K7" s="1">
        <v>0.01443</v>
      </c>
      <c r="L7" s="1"/>
      <c r="M7" s="1"/>
      <c r="N7" s="1"/>
      <c r="O7" s="1"/>
      <c r="P7" s="1" t="s">
        <v>234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105" t="s">
        <v>226</v>
      </c>
      <c r="B8" s="105" t="s">
        <v>235</v>
      </c>
      <c r="C8" s="106" t="s">
        <v>236</v>
      </c>
      <c r="D8" s="105" t="s">
        <v>237</v>
      </c>
      <c r="E8" s="107">
        <v>127</v>
      </c>
      <c r="F8" s="108"/>
      <c r="G8" s="108">
        <f>IF(E8=0,,E8*F8*Úvod!E16)</f>
        <v>0</v>
      </c>
      <c r="H8" s="108"/>
      <c r="I8" s="109">
        <f t="shared" si="0"/>
        <v>0</v>
      </c>
      <c r="J8" s="110"/>
      <c r="K8" s="1">
        <v>0</v>
      </c>
      <c r="L8" s="1"/>
      <c r="M8" s="1"/>
      <c r="N8" s="1"/>
      <c r="O8" s="1"/>
      <c r="P8" s="1" t="s">
        <v>238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>
      <c r="A9" s="105" t="s">
        <v>226</v>
      </c>
      <c r="B9" s="105" t="s">
        <v>239</v>
      </c>
      <c r="C9" s="106" t="s">
        <v>240</v>
      </c>
      <c r="D9" s="105" t="s">
        <v>237</v>
      </c>
      <c r="E9" s="107">
        <v>12.9</v>
      </c>
      <c r="F9" s="108"/>
      <c r="G9" s="108">
        <f>IF(E9=0,,E9*F9*Úvod!E16)</f>
        <v>0</v>
      </c>
      <c r="H9" s="108"/>
      <c r="I9" s="109">
        <f t="shared" si="0"/>
        <v>0</v>
      </c>
      <c r="J9" s="110"/>
      <c r="K9" s="1">
        <v>0</v>
      </c>
      <c r="L9" s="1"/>
      <c r="M9" s="1"/>
      <c r="N9" s="1"/>
      <c r="O9" s="1"/>
      <c r="P9" s="1" t="s">
        <v>241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105" t="s">
        <v>226</v>
      </c>
      <c r="B10" s="105" t="s">
        <v>242</v>
      </c>
      <c r="C10" s="106" t="s">
        <v>243</v>
      </c>
      <c r="D10" s="105" t="s">
        <v>237</v>
      </c>
      <c r="E10" s="107">
        <v>253</v>
      </c>
      <c r="F10" s="108"/>
      <c r="G10" s="108">
        <f>IF(E10=0,,E10*F10*Úvod!E16)</f>
        <v>0</v>
      </c>
      <c r="H10" s="108"/>
      <c r="I10" s="109">
        <f t="shared" si="0"/>
        <v>0</v>
      </c>
      <c r="J10" s="110"/>
      <c r="K10" s="1">
        <v>0</v>
      </c>
      <c r="L10" s="1"/>
      <c r="M10" s="1"/>
      <c r="N10" s="1"/>
      <c r="O10" s="1"/>
      <c r="P10" s="1" t="s">
        <v>244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05" t="s">
        <v>211</v>
      </c>
      <c r="B11" s="105" t="s">
        <v>245</v>
      </c>
      <c r="C11" s="106" t="s">
        <v>246</v>
      </c>
      <c r="D11" s="105" t="s">
        <v>237</v>
      </c>
      <c r="E11" s="107">
        <v>253</v>
      </c>
      <c r="F11" s="108"/>
      <c r="G11" s="108">
        <f>IF(E11=0,,E11*F11*Úvod!E16)</f>
        <v>0</v>
      </c>
      <c r="H11" s="108"/>
      <c r="I11" s="109">
        <f t="shared" si="0"/>
        <v>0</v>
      </c>
      <c r="J11" s="110"/>
      <c r="K11" s="1">
        <v>0</v>
      </c>
      <c r="L11" s="1"/>
      <c r="M11" s="1"/>
      <c r="N11" s="1"/>
      <c r="O11" s="1"/>
      <c r="P11" s="1" t="s">
        <v>247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>
      <c r="A12" s="105" t="s">
        <v>226</v>
      </c>
      <c r="B12" s="105" t="s">
        <v>248</v>
      </c>
      <c r="C12" s="106" t="s">
        <v>249</v>
      </c>
      <c r="D12" s="105" t="s">
        <v>237</v>
      </c>
      <c r="E12" s="107">
        <v>48</v>
      </c>
      <c r="F12" s="108"/>
      <c r="G12" s="108">
        <f>IF(E12=0,,E12*F12*Úvod!E16)</f>
        <v>0</v>
      </c>
      <c r="H12" s="108"/>
      <c r="I12" s="109">
        <f t="shared" si="0"/>
        <v>0</v>
      </c>
      <c r="J12" s="110"/>
      <c r="K12" s="1">
        <v>0</v>
      </c>
      <c r="L12" s="1"/>
      <c r="M12" s="1"/>
      <c r="N12" s="1"/>
      <c r="O12" s="1"/>
      <c r="P12" s="1" t="s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>
      <c r="A13" s="105" t="s">
        <v>1</v>
      </c>
      <c r="B13" s="105" t="s">
        <v>2</v>
      </c>
      <c r="C13" s="106" t="s">
        <v>3</v>
      </c>
      <c r="D13" s="105" t="s">
        <v>229</v>
      </c>
      <c r="E13" s="107">
        <v>210</v>
      </c>
      <c r="F13" s="108"/>
      <c r="G13" s="108">
        <f>IF(E13=0,,E13*F13*Úvod!E16)</f>
        <v>0</v>
      </c>
      <c r="H13" s="108"/>
      <c r="I13" s="109">
        <f t="shared" si="0"/>
        <v>0</v>
      </c>
      <c r="J13" s="110"/>
      <c r="K13" s="1">
        <v>0</v>
      </c>
      <c r="L13" s="1"/>
      <c r="M13" s="1"/>
      <c r="N13" s="1"/>
      <c r="O13" s="1"/>
      <c r="P13" s="1" t="s">
        <v>4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>
      <c r="A14" s="105" t="s">
        <v>226</v>
      </c>
      <c r="B14" s="105" t="s">
        <v>5</v>
      </c>
      <c r="C14" s="106" t="s">
        <v>6</v>
      </c>
      <c r="D14" s="105" t="s">
        <v>229</v>
      </c>
      <c r="E14" s="107">
        <v>827</v>
      </c>
      <c r="F14" s="108"/>
      <c r="G14" s="108">
        <f>IF(E14=0,,E14*F14*Úvod!E16)</f>
        <v>0</v>
      </c>
      <c r="H14" s="108"/>
      <c r="I14" s="109">
        <f t="shared" si="0"/>
        <v>0</v>
      </c>
      <c r="J14" s="110"/>
      <c r="K14" s="1">
        <v>0</v>
      </c>
      <c r="L14" s="1"/>
      <c r="M14" s="1"/>
      <c r="N14" s="1"/>
      <c r="O14" s="1"/>
      <c r="P14" s="1" t="s">
        <v>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1">
      <c r="A15" s="105" t="s">
        <v>226</v>
      </c>
      <c r="B15" s="105" t="s">
        <v>8</v>
      </c>
      <c r="C15" s="106" t="s">
        <v>9</v>
      </c>
      <c r="D15" s="105" t="s">
        <v>229</v>
      </c>
      <c r="E15" s="107">
        <v>210</v>
      </c>
      <c r="F15" s="108"/>
      <c r="G15" s="108">
        <f>IF(E15=0,,E15*F15*Úvod!E16)</f>
        <v>0</v>
      </c>
      <c r="H15" s="108"/>
      <c r="I15" s="109">
        <f t="shared" si="0"/>
        <v>0</v>
      </c>
      <c r="J15" s="110"/>
      <c r="K15" s="1">
        <v>0</v>
      </c>
      <c r="L15" s="1"/>
      <c r="M15" s="1"/>
      <c r="N15" s="1"/>
      <c r="O15" s="1"/>
      <c r="P15" s="1" t="s">
        <v>10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>
      <c r="A16" s="111" t="s">
        <v>226</v>
      </c>
      <c r="B16" s="111" t="s">
        <v>11</v>
      </c>
      <c r="C16" s="112" t="s">
        <v>12</v>
      </c>
      <c r="D16" s="111" t="s">
        <v>229</v>
      </c>
      <c r="E16" s="113">
        <v>827</v>
      </c>
      <c r="F16" s="114"/>
      <c r="G16" s="114">
        <f>IF(E16=0,,E16*F16*Úvod!E16)</f>
        <v>0</v>
      </c>
      <c r="H16" s="114"/>
      <c r="I16" s="115">
        <f t="shared" si="0"/>
        <v>0</v>
      </c>
      <c r="J16" s="116"/>
      <c r="K16" s="1">
        <v>0</v>
      </c>
      <c r="L16" s="1"/>
      <c r="M16" s="1"/>
      <c r="N16" s="1"/>
      <c r="O16" s="1"/>
      <c r="P16" s="1" t="s">
        <v>13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thickBot="1">
      <c r="A17" s="117"/>
      <c r="B17" s="118" t="s">
        <v>14</v>
      </c>
      <c r="C17" s="118"/>
      <c r="D17" s="118"/>
      <c r="E17" s="119"/>
      <c r="F17" s="120">
        <f>G17+H17</f>
        <v>0</v>
      </c>
      <c r="G17" s="120">
        <f>SUM(G6:G16)</f>
        <v>0</v>
      </c>
      <c r="H17" s="120">
        <f>SUM(H6:H16)</f>
        <v>0</v>
      </c>
      <c r="I17" s="121">
        <f>SUM(I6:I16)</f>
        <v>0.5772</v>
      </c>
      <c r="J17" s="1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23"/>
      <c r="B18" s="202" t="s">
        <v>15</v>
      </c>
      <c r="C18" s="203"/>
      <c r="D18" s="203"/>
      <c r="E18" s="203"/>
      <c r="F18" s="203"/>
      <c r="G18" s="203"/>
      <c r="H18" s="203"/>
      <c r="I18" s="203"/>
      <c r="J18" s="20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124" t="s">
        <v>16</v>
      </c>
      <c r="B19" s="124" t="s">
        <v>17</v>
      </c>
      <c r="C19" s="125" t="s">
        <v>18</v>
      </c>
      <c r="D19" s="124" t="s">
        <v>237</v>
      </c>
      <c r="E19" s="126">
        <v>13.3</v>
      </c>
      <c r="F19" s="127"/>
      <c r="G19" s="127">
        <f>IF(E19=0,,E19*F19*Úvod!E16)</f>
        <v>0</v>
      </c>
      <c r="H19" s="127"/>
      <c r="I19" s="128">
        <f>IF(E19=0,,E19*K19)</f>
        <v>35.633359999999996</v>
      </c>
      <c r="J19" s="129"/>
      <c r="K19" s="1">
        <v>2.6792</v>
      </c>
      <c r="L19" s="1"/>
      <c r="M19" s="1"/>
      <c r="N19" s="1"/>
      <c r="O19" s="1"/>
      <c r="P19" s="1" t="s">
        <v>19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thickBot="1">
      <c r="A20" s="117"/>
      <c r="B20" s="118" t="s">
        <v>20</v>
      </c>
      <c r="C20" s="118"/>
      <c r="D20" s="118"/>
      <c r="E20" s="119"/>
      <c r="F20" s="120">
        <f>G20+H20</f>
        <v>0</v>
      </c>
      <c r="G20" s="120">
        <f>SUM(G19:G19)</f>
        <v>0</v>
      </c>
      <c r="H20" s="120">
        <f>SUM(H19:H19)</f>
        <v>0</v>
      </c>
      <c r="I20" s="121">
        <f>SUM(I19:I19)</f>
        <v>35.633359999999996</v>
      </c>
      <c r="J20" s="1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23"/>
      <c r="B21" s="202" t="s">
        <v>21</v>
      </c>
      <c r="C21" s="203"/>
      <c r="D21" s="203"/>
      <c r="E21" s="203"/>
      <c r="F21" s="203"/>
      <c r="G21" s="203"/>
      <c r="H21" s="203"/>
      <c r="I21" s="203"/>
      <c r="J21" s="20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99" t="s">
        <v>16</v>
      </c>
      <c r="B22" s="99" t="s">
        <v>22</v>
      </c>
      <c r="C22" s="100" t="s">
        <v>23</v>
      </c>
      <c r="D22" s="99" t="s">
        <v>24</v>
      </c>
      <c r="E22" s="101">
        <v>1.96</v>
      </c>
      <c r="F22" s="102"/>
      <c r="G22" s="102">
        <f>IF(E22=0,,E22*F22*Úvod!E16)</f>
        <v>0</v>
      </c>
      <c r="H22" s="102"/>
      <c r="I22" s="103">
        <f>IF(E22=0,,E22*K22)</f>
        <v>2.0192508</v>
      </c>
      <c r="J22" s="104"/>
      <c r="K22" s="1">
        <v>1.03023</v>
      </c>
      <c r="L22" s="1"/>
      <c r="M22" s="1"/>
      <c r="N22" s="1"/>
      <c r="O22" s="1"/>
      <c r="P22" s="1" t="s">
        <v>25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>
      <c r="A23" s="105" t="s">
        <v>16</v>
      </c>
      <c r="B23" s="105" t="s">
        <v>26</v>
      </c>
      <c r="C23" s="106" t="s">
        <v>27</v>
      </c>
      <c r="D23" s="105" t="s">
        <v>237</v>
      </c>
      <c r="E23" s="107">
        <v>58</v>
      </c>
      <c r="F23" s="108"/>
      <c r="G23" s="108">
        <f>IF(E23=0,,E23*F23*Úvod!E16)</f>
        <v>0</v>
      </c>
      <c r="H23" s="108"/>
      <c r="I23" s="109">
        <f>IF(E23=0,,E23*K23)</f>
        <v>10.832659999999999</v>
      </c>
      <c r="J23" s="110"/>
      <c r="K23" s="1">
        <v>0.18677</v>
      </c>
      <c r="L23" s="1"/>
      <c r="M23" s="1"/>
      <c r="N23" s="1"/>
      <c r="O23" s="1"/>
      <c r="P23" s="1" t="s">
        <v>28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>
      <c r="A24" s="105" t="s">
        <v>16</v>
      </c>
      <c r="B24" s="105" t="s">
        <v>29</v>
      </c>
      <c r="C24" s="106" t="s">
        <v>30</v>
      </c>
      <c r="D24" s="105" t="s">
        <v>237</v>
      </c>
      <c r="E24" s="107">
        <v>61.7</v>
      </c>
      <c r="F24" s="108"/>
      <c r="G24" s="108">
        <f>IF(E24=0,,E24*F24*Úvod!E16)</f>
        <v>0</v>
      </c>
      <c r="H24" s="108"/>
      <c r="I24" s="109">
        <f>IF(E24=0,,E24*K24)</f>
        <v>178.884959</v>
      </c>
      <c r="J24" s="110"/>
      <c r="K24" s="1">
        <v>2.89927</v>
      </c>
      <c r="L24" s="1"/>
      <c r="M24" s="1"/>
      <c r="N24" s="1"/>
      <c r="O24" s="1"/>
      <c r="P24" s="1" t="s">
        <v>31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05" t="s">
        <v>16</v>
      </c>
      <c r="B25" s="105" t="s">
        <v>32</v>
      </c>
      <c r="C25" s="106" t="s">
        <v>33</v>
      </c>
      <c r="D25" s="105" t="s">
        <v>229</v>
      </c>
      <c r="E25" s="107">
        <v>325</v>
      </c>
      <c r="F25" s="108"/>
      <c r="G25" s="108">
        <f>IF(E25=0,,E25*F25*Úvod!E16)</f>
        <v>0</v>
      </c>
      <c r="H25" s="108"/>
      <c r="I25" s="109">
        <f>IF(E25=0,,E25*K25)</f>
        <v>4.848999999999999</v>
      </c>
      <c r="J25" s="110"/>
      <c r="K25" s="1">
        <v>0.01492</v>
      </c>
      <c r="L25" s="1"/>
      <c r="M25" s="1"/>
      <c r="N25" s="1"/>
      <c r="O25" s="1"/>
      <c r="P25" s="1" t="s">
        <v>34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11" t="s">
        <v>16</v>
      </c>
      <c r="B26" s="111" t="s">
        <v>35</v>
      </c>
      <c r="C26" s="112" t="s">
        <v>36</v>
      </c>
      <c r="D26" s="111" t="s">
        <v>229</v>
      </c>
      <c r="E26" s="113">
        <v>325</v>
      </c>
      <c r="F26" s="114"/>
      <c r="G26" s="114">
        <f>IF(E26=0,,E26*F26*Úvod!E16)</f>
        <v>0</v>
      </c>
      <c r="H26" s="114"/>
      <c r="I26" s="115">
        <f>IF(E26=0,,E26*K26)</f>
        <v>0.31525000000000003</v>
      </c>
      <c r="J26" s="116"/>
      <c r="K26" s="1">
        <v>0.00097</v>
      </c>
      <c r="L26" s="1"/>
      <c r="M26" s="1"/>
      <c r="N26" s="1"/>
      <c r="O26" s="1"/>
      <c r="P26" s="1" t="s">
        <v>37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thickBot="1">
      <c r="A27" s="117"/>
      <c r="B27" s="118" t="s">
        <v>38</v>
      </c>
      <c r="C27" s="118"/>
      <c r="D27" s="118"/>
      <c r="E27" s="119"/>
      <c r="F27" s="120">
        <f>G27+H27</f>
        <v>0</v>
      </c>
      <c r="G27" s="120">
        <f>SUM(G22:G26)</f>
        <v>0</v>
      </c>
      <c r="H27" s="120">
        <f>SUM(H22:H26)</f>
        <v>0</v>
      </c>
      <c r="I27" s="121">
        <f>SUM(I22:I26)</f>
        <v>196.9011198</v>
      </c>
      <c r="J27" s="1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23"/>
      <c r="B28" s="202" t="s">
        <v>39</v>
      </c>
      <c r="C28" s="203"/>
      <c r="D28" s="203"/>
      <c r="E28" s="203"/>
      <c r="F28" s="203"/>
      <c r="G28" s="203"/>
      <c r="H28" s="203"/>
      <c r="I28" s="203"/>
      <c r="J28" s="20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>
      <c r="A29" s="99" t="s">
        <v>16</v>
      </c>
      <c r="B29" s="99" t="s">
        <v>40</v>
      </c>
      <c r="C29" s="100" t="s">
        <v>41</v>
      </c>
      <c r="D29" s="99" t="s">
        <v>229</v>
      </c>
      <c r="E29" s="101">
        <v>177.6</v>
      </c>
      <c r="F29" s="102"/>
      <c r="G29" s="102">
        <f>IF(E29=0,,E29*F29*Úvod!E16)</f>
        <v>0</v>
      </c>
      <c r="H29" s="102"/>
      <c r="I29" s="103">
        <f aca="true" t="shared" si="1" ref="I29:I35">IF(E29=0,,E29*K29)</f>
        <v>44.867088</v>
      </c>
      <c r="J29" s="104"/>
      <c r="K29" s="1">
        <v>0.25263</v>
      </c>
      <c r="L29" s="1"/>
      <c r="M29" s="1"/>
      <c r="N29" s="1"/>
      <c r="O29" s="1"/>
      <c r="P29" s="1" t="s">
        <v>42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>
      <c r="A30" s="105" t="s">
        <v>16</v>
      </c>
      <c r="B30" s="105" t="s">
        <v>43</v>
      </c>
      <c r="C30" s="106" t="s">
        <v>44</v>
      </c>
      <c r="D30" s="105" t="s">
        <v>229</v>
      </c>
      <c r="E30" s="107">
        <v>39</v>
      </c>
      <c r="F30" s="108"/>
      <c r="G30" s="108">
        <f>IF(E30=0,,E30*F30*Úvod!E16)</f>
        <v>0</v>
      </c>
      <c r="H30" s="108"/>
      <c r="I30" s="109">
        <f t="shared" si="1"/>
        <v>7.90374</v>
      </c>
      <c r="J30" s="110"/>
      <c r="K30" s="1">
        <v>0.20266</v>
      </c>
      <c r="L30" s="1"/>
      <c r="M30" s="1"/>
      <c r="N30" s="1"/>
      <c r="O30" s="1"/>
      <c r="P30" s="1" t="s">
        <v>45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05" t="s">
        <v>46</v>
      </c>
      <c r="B31" s="105" t="s">
        <v>47</v>
      </c>
      <c r="C31" s="106" t="s">
        <v>48</v>
      </c>
      <c r="D31" s="105" t="s">
        <v>229</v>
      </c>
      <c r="E31" s="107">
        <v>42</v>
      </c>
      <c r="F31" s="108"/>
      <c r="G31" s="108">
        <f>IF(E31=0,,E31*F31*Úvod!E16)</f>
        <v>0</v>
      </c>
      <c r="H31" s="108"/>
      <c r="I31" s="109">
        <f t="shared" si="1"/>
        <v>16.8336</v>
      </c>
      <c r="J31" s="110"/>
      <c r="K31" s="1">
        <v>0.4008</v>
      </c>
      <c r="L31" s="1"/>
      <c r="M31" s="1"/>
      <c r="N31" s="1"/>
      <c r="O31" s="1"/>
      <c r="P31" s="1" t="s">
        <v>49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>
      <c r="A32" s="105" t="s">
        <v>50</v>
      </c>
      <c r="B32" s="105" t="s">
        <v>51</v>
      </c>
      <c r="C32" s="106" t="s">
        <v>52</v>
      </c>
      <c r="D32" s="105" t="s">
        <v>237</v>
      </c>
      <c r="E32" s="107">
        <v>9</v>
      </c>
      <c r="F32" s="108"/>
      <c r="G32" s="108">
        <f>IF(E32=0,,E32*F32*Úvod!E16)</f>
        <v>0</v>
      </c>
      <c r="H32" s="108"/>
      <c r="I32" s="109">
        <f t="shared" si="1"/>
        <v>25.50528</v>
      </c>
      <c r="J32" s="110"/>
      <c r="K32" s="1">
        <v>2.83392</v>
      </c>
      <c r="L32" s="1"/>
      <c r="M32" s="1"/>
      <c r="N32" s="1"/>
      <c r="O32" s="1"/>
      <c r="P32" s="1" t="s">
        <v>53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>
      <c r="A33" s="105" t="s">
        <v>16</v>
      </c>
      <c r="B33" s="105" t="s">
        <v>54</v>
      </c>
      <c r="C33" s="106" t="s">
        <v>55</v>
      </c>
      <c r="D33" s="105" t="s">
        <v>229</v>
      </c>
      <c r="E33" s="107">
        <v>7.2</v>
      </c>
      <c r="F33" s="108"/>
      <c r="G33" s="108">
        <f>IF(E33=0,,E33*F33*Úvod!E16)</f>
        <v>0</v>
      </c>
      <c r="H33" s="108"/>
      <c r="I33" s="109">
        <f t="shared" si="1"/>
        <v>5.670864</v>
      </c>
      <c r="J33" s="110"/>
      <c r="K33" s="1">
        <v>0.78762</v>
      </c>
      <c r="L33" s="1"/>
      <c r="M33" s="1"/>
      <c r="N33" s="1"/>
      <c r="O33" s="1"/>
      <c r="P33" s="1" t="s">
        <v>56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>
      <c r="A34" s="105" t="s">
        <v>16</v>
      </c>
      <c r="B34" s="105" t="s">
        <v>57</v>
      </c>
      <c r="C34" s="106" t="s">
        <v>58</v>
      </c>
      <c r="D34" s="105" t="s">
        <v>229</v>
      </c>
      <c r="E34" s="107">
        <v>39</v>
      </c>
      <c r="F34" s="108"/>
      <c r="G34" s="108">
        <f>IF(E34=0,,E34*F34*Úvod!E16)</f>
        <v>0</v>
      </c>
      <c r="H34" s="108"/>
      <c r="I34" s="109">
        <f t="shared" si="1"/>
        <v>23.440949999999997</v>
      </c>
      <c r="J34" s="110"/>
      <c r="K34" s="1">
        <v>0.60105</v>
      </c>
      <c r="L34" s="1"/>
      <c r="M34" s="1"/>
      <c r="N34" s="1"/>
      <c r="O34" s="1"/>
      <c r="P34" s="1" t="s">
        <v>59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>
      <c r="A35" s="111" t="s">
        <v>16</v>
      </c>
      <c r="B35" s="111" t="s">
        <v>60</v>
      </c>
      <c r="C35" s="112" t="s">
        <v>61</v>
      </c>
      <c r="D35" s="111" t="s">
        <v>229</v>
      </c>
      <c r="E35" s="113">
        <v>156</v>
      </c>
      <c r="F35" s="114"/>
      <c r="G35" s="114">
        <f>IF(E35=0,,E35*F35*Úvod!E16)</f>
        <v>0</v>
      </c>
      <c r="H35" s="114"/>
      <c r="I35" s="115">
        <f t="shared" si="1"/>
        <v>94.96656</v>
      </c>
      <c r="J35" s="116"/>
      <c r="K35" s="1">
        <v>0.60876</v>
      </c>
      <c r="L35" s="1"/>
      <c r="M35" s="1"/>
      <c r="N35" s="1"/>
      <c r="O35" s="1"/>
      <c r="P35" s="1" t="s">
        <v>62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thickBot="1">
      <c r="A36" s="117"/>
      <c r="B36" s="118" t="s">
        <v>63</v>
      </c>
      <c r="C36" s="118"/>
      <c r="D36" s="118"/>
      <c r="E36" s="119"/>
      <c r="F36" s="120">
        <f>G36+H36</f>
        <v>0</v>
      </c>
      <c r="G36" s="120">
        <f>SUM(G29:G35)</f>
        <v>0</v>
      </c>
      <c r="H36" s="120">
        <f>SUM(H29:H35)</f>
        <v>0</v>
      </c>
      <c r="I36" s="121">
        <f>SUM(I29:I35)</f>
        <v>219.188082</v>
      </c>
      <c r="J36" s="1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23"/>
      <c r="B37" s="202" t="s">
        <v>64</v>
      </c>
      <c r="C37" s="203"/>
      <c r="D37" s="203"/>
      <c r="E37" s="203"/>
      <c r="F37" s="203"/>
      <c r="G37" s="203"/>
      <c r="H37" s="203"/>
      <c r="I37" s="203"/>
      <c r="J37" s="20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24" t="s">
        <v>226</v>
      </c>
      <c r="B38" s="124" t="s">
        <v>65</v>
      </c>
      <c r="C38" s="125" t="s">
        <v>66</v>
      </c>
      <c r="D38" s="124" t="s">
        <v>237</v>
      </c>
      <c r="E38" s="126">
        <v>0.8</v>
      </c>
      <c r="F38" s="127"/>
      <c r="G38" s="127">
        <f>IF(E38=0,,E38*F38*Úvod!E16)</f>
        <v>0</v>
      </c>
      <c r="H38" s="127"/>
      <c r="I38" s="128">
        <f>IF(E38=0,,E38*K38)</f>
        <v>0</v>
      </c>
      <c r="J38" s="129"/>
      <c r="K38" s="1">
        <v>0</v>
      </c>
      <c r="L38" s="1"/>
      <c r="M38" s="1"/>
      <c r="N38" s="1"/>
      <c r="O38" s="1"/>
      <c r="P38" s="1" t="s">
        <v>67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thickBot="1">
      <c r="A39" s="117"/>
      <c r="B39" s="118" t="s">
        <v>68</v>
      </c>
      <c r="C39" s="118"/>
      <c r="D39" s="118"/>
      <c r="E39" s="119"/>
      <c r="F39" s="120"/>
      <c r="G39" s="120">
        <f>SUM(G38:G38)</f>
        <v>0</v>
      </c>
      <c r="H39" s="120">
        <f>SUM(H38:H38)</f>
        <v>0</v>
      </c>
      <c r="I39" s="121">
        <f>SUM(I38:I38)</f>
        <v>0</v>
      </c>
      <c r="J39" s="1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23"/>
      <c r="B40" s="202" t="s">
        <v>69</v>
      </c>
      <c r="C40" s="203"/>
      <c r="D40" s="203"/>
      <c r="E40" s="203"/>
      <c r="F40" s="203"/>
      <c r="G40" s="203"/>
      <c r="H40" s="203"/>
      <c r="I40" s="203"/>
      <c r="J40" s="20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>
      <c r="A41" s="124" t="s">
        <v>70</v>
      </c>
      <c r="B41" s="124" t="s">
        <v>71</v>
      </c>
      <c r="C41" s="125" t="s">
        <v>72</v>
      </c>
      <c r="D41" s="124" t="s">
        <v>73</v>
      </c>
      <c r="E41" s="126">
        <v>1</v>
      </c>
      <c r="F41" s="127"/>
      <c r="G41" s="127">
        <f>IF(E41=0,,E41*F41*Úvod!E16)</f>
        <v>0</v>
      </c>
      <c r="H41" s="127"/>
      <c r="I41" s="128">
        <f>IF(E41=0,,E41*K41)</f>
        <v>12.74957</v>
      </c>
      <c r="J41" s="129"/>
      <c r="K41" s="1">
        <v>12.74957</v>
      </c>
      <c r="L41" s="1"/>
      <c r="M41" s="1"/>
      <c r="N41" s="1"/>
      <c r="O41" s="1"/>
      <c r="P41" s="1" t="s">
        <v>74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thickBot="1">
      <c r="A42" s="117"/>
      <c r="B42" s="118" t="s">
        <v>75</v>
      </c>
      <c r="C42" s="118"/>
      <c r="D42" s="118"/>
      <c r="E42" s="119"/>
      <c r="F42" s="120">
        <f>G42+H42</f>
        <v>0</v>
      </c>
      <c r="G42" s="120">
        <f>SUM(G41:G41)</f>
        <v>0</v>
      </c>
      <c r="H42" s="120">
        <f>SUM(H41:H41)</f>
        <v>0</v>
      </c>
      <c r="I42" s="121">
        <f>SUM(I41:I41)</f>
        <v>12.74957</v>
      </c>
      <c r="J42" s="1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23"/>
      <c r="B43" s="202" t="s">
        <v>76</v>
      </c>
      <c r="C43" s="203"/>
      <c r="D43" s="203"/>
      <c r="E43" s="203"/>
      <c r="F43" s="203"/>
      <c r="G43" s="203"/>
      <c r="H43" s="203"/>
      <c r="I43" s="203"/>
      <c r="J43" s="20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99" t="s">
        <v>16</v>
      </c>
      <c r="B44" s="99" t="s">
        <v>77</v>
      </c>
      <c r="C44" s="100" t="s">
        <v>78</v>
      </c>
      <c r="D44" s="99" t="s">
        <v>229</v>
      </c>
      <c r="E44" s="101">
        <v>5.7</v>
      </c>
      <c r="F44" s="102"/>
      <c r="G44" s="102">
        <f>IF(E44=0,,E44*F44*Úvod!E16)</f>
        <v>0</v>
      </c>
      <c r="H44" s="102"/>
      <c r="I44" s="103">
        <f>IF(E44=0,,E44*K44)</f>
        <v>0.239229</v>
      </c>
      <c r="J44" s="104"/>
      <c r="K44" s="1">
        <v>0.04197</v>
      </c>
      <c r="L44" s="1"/>
      <c r="M44" s="1"/>
      <c r="N44" s="1"/>
      <c r="O44" s="1"/>
      <c r="P44" s="1" t="s">
        <v>79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>
      <c r="A45" s="105" t="s">
        <v>16</v>
      </c>
      <c r="B45" s="105" t="s">
        <v>80</v>
      </c>
      <c r="C45" s="106" t="s">
        <v>81</v>
      </c>
      <c r="D45" s="105" t="s">
        <v>237</v>
      </c>
      <c r="E45" s="107">
        <v>0</v>
      </c>
      <c r="F45" s="108"/>
      <c r="G45" s="108">
        <f>IF(E45=0,,E45*F45*Úvod!E16)</f>
        <v>0</v>
      </c>
      <c r="H45" s="108"/>
      <c r="I45" s="109">
        <f>IF(E45=0,,E45*K45)</f>
        <v>0</v>
      </c>
      <c r="J45" s="110"/>
      <c r="K45" s="1">
        <v>0.00229</v>
      </c>
      <c r="L45" s="1"/>
      <c r="M45" s="1"/>
      <c r="N45" s="1"/>
      <c r="O45" s="1"/>
      <c r="P45" s="1" t="s">
        <v>82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1">
      <c r="A46" s="105" t="s">
        <v>16</v>
      </c>
      <c r="B46" s="105" t="s">
        <v>83</v>
      </c>
      <c r="C46" s="106" t="s">
        <v>84</v>
      </c>
      <c r="D46" s="105" t="s">
        <v>237</v>
      </c>
      <c r="E46" s="107">
        <v>48.5</v>
      </c>
      <c r="F46" s="108"/>
      <c r="G46" s="108">
        <f>IF(E46=0,,E46*F46*Úvod!E16)</f>
        <v>0</v>
      </c>
      <c r="H46" s="108"/>
      <c r="I46" s="109">
        <f>IF(E46=0,,E46*K46)</f>
        <v>0.03977</v>
      </c>
      <c r="J46" s="110"/>
      <c r="K46" s="1">
        <v>0.00082</v>
      </c>
      <c r="L46" s="1"/>
      <c r="M46" s="1"/>
      <c r="N46" s="1"/>
      <c r="O46" s="1"/>
      <c r="P46" s="1" t="s">
        <v>85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05" t="s">
        <v>86</v>
      </c>
      <c r="B47" s="105" t="s">
        <v>87</v>
      </c>
      <c r="C47" s="106" t="s">
        <v>88</v>
      </c>
      <c r="D47" s="105" t="s">
        <v>24</v>
      </c>
      <c r="E47" s="107">
        <v>36</v>
      </c>
      <c r="F47" s="108"/>
      <c r="G47" s="108">
        <f>IF(E47=0,,E47*F47*Úvod!E16)</f>
        <v>0</v>
      </c>
      <c r="H47" s="108"/>
      <c r="I47" s="109">
        <f>IF(E47=0,,E47*K47)</f>
        <v>0</v>
      </c>
      <c r="J47" s="110"/>
      <c r="K47" s="1">
        <v>0</v>
      </c>
      <c r="L47" s="1"/>
      <c r="M47" s="1"/>
      <c r="N47" s="1"/>
      <c r="O47" s="1"/>
      <c r="P47" s="1" t="s">
        <v>89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>
      <c r="A48" s="111" t="s">
        <v>16</v>
      </c>
      <c r="B48" s="111" t="s">
        <v>90</v>
      </c>
      <c r="C48" s="112" t="s">
        <v>91</v>
      </c>
      <c r="D48" s="111" t="s">
        <v>24</v>
      </c>
      <c r="E48" s="113">
        <v>416.74456</v>
      </c>
      <c r="F48" s="114"/>
      <c r="G48" s="114">
        <f>IF(E48=0,,E48*F48*Úvod!E16)</f>
        <v>0</v>
      </c>
      <c r="H48" s="114"/>
      <c r="I48" s="115">
        <f>IF(E48=0,,E48*K48)</f>
        <v>0</v>
      </c>
      <c r="J48" s="116"/>
      <c r="K48" s="1">
        <v>0</v>
      </c>
      <c r="L48" s="1"/>
      <c r="M48" s="1"/>
      <c r="N48" s="1"/>
      <c r="O48" s="1"/>
      <c r="P48" s="1" t="s">
        <v>92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thickBot="1">
      <c r="A49" s="130"/>
      <c r="B49" s="131" t="s">
        <v>93</v>
      </c>
      <c r="C49" s="131"/>
      <c r="D49" s="131"/>
      <c r="E49" s="132"/>
      <c r="F49" s="133">
        <f>G49+H49</f>
        <v>0</v>
      </c>
      <c r="G49" s="133">
        <f>SUM(G44:G48)</f>
        <v>0</v>
      </c>
      <c r="H49" s="133">
        <f>SUM(H44:H48)</f>
        <v>0</v>
      </c>
      <c r="I49" s="134">
        <f>SUM(I44:I48)</f>
        <v>0.278999</v>
      </c>
      <c r="J49" s="1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thickBo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thickBot="1">
      <c r="A51" s="205" t="s">
        <v>94</v>
      </c>
      <c r="B51" s="206"/>
      <c r="C51" s="206"/>
      <c r="D51" s="206"/>
      <c r="E51" s="206"/>
      <c r="F51" s="206"/>
      <c r="G51" s="206"/>
      <c r="H51" s="206"/>
      <c r="I51" s="206"/>
      <c r="J51" s="20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23"/>
      <c r="B52" s="202" t="s">
        <v>95</v>
      </c>
      <c r="C52" s="203"/>
      <c r="D52" s="203"/>
      <c r="E52" s="203"/>
      <c r="F52" s="203"/>
      <c r="G52" s="203"/>
      <c r="H52" s="203"/>
      <c r="I52" s="203"/>
      <c r="J52" s="20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>
      <c r="A53" s="99" t="s">
        <v>96</v>
      </c>
      <c r="B53" s="99" t="s">
        <v>97</v>
      </c>
      <c r="C53" s="100" t="s">
        <v>98</v>
      </c>
      <c r="D53" s="99" t="s">
        <v>99</v>
      </c>
      <c r="E53" s="101">
        <v>1560</v>
      </c>
      <c r="F53" s="102"/>
      <c r="G53" s="102">
        <f>IF(E53=0,,E53*F53*Úvod!E16)</f>
        <v>0</v>
      </c>
      <c r="H53" s="102"/>
      <c r="I53" s="103">
        <f>IF(E53=0,,E53*K53)</f>
        <v>0.0936</v>
      </c>
      <c r="J53" s="104"/>
      <c r="K53" s="1">
        <v>6E-05</v>
      </c>
      <c r="L53" s="1"/>
      <c r="M53" s="1"/>
      <c r="N53" s="1"/>
      <c r="O53" s="1"/>
      <c r="P53" s="1" t="s">
        <v>100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thickBot="1">
      <c r="A54" s="117"/>
      <c r="B54" s="118" t="s">
        <v>101</v>
      </c>
      <c r="C54" s="118"/>
      <c r="D54" s="118"/>
      <c r="E54" s="119"/>
      <c r="F54" s="120">
        <f>G54+H54</f>
        <v>0</v>
      </c>
      <c r="G54" s="120">
        <f>SUM(G53:G53)</f>
        <v>0</v>
      </c>
      <c r="H54" s="120">
        <f>SUM(H53:H53)</f>
        <v>0</v>
      </c>
      <c r="I54" s="121">
        <f>SUM(I53:I53)</f>
        <v>0.0936</v>
      </c>
      <c r="J54" s="12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23"/>
      <c r="B55" s="202" t="s">
        <v>102</v>
      </c>
      <c r="C55" s="203"/>
      <c r="D55" s="203"/>
      <c r="E55" s="203"/>
      <c r="F55" s="203"/>
      <c r="G55" s="203"/>
      <c r="H55" s="203"/>
      <c r="I55" s="203"/>
      <c r="J55" s="20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24" t="s">
        <v>103</v>
      </c>
      <c r="B56" s="124" t="s">
        <v>104</v>
      </c>
      <c r="C56" s="125" t="s">
        <v>105</v>
      </c>
      <c r="D56" s="124" t="s">
        <v>229</v>
      </c>
      <c r="E56" s="126">
        <v>468</v>
      </c>
      <c r="F56" s="127"/>
      <c r="G56" s="127">
        <f>IF(E56=0,,E56*F56*Úvod!E16)</f>
        <v>0</v>
      </c>
      <c r="H56" s="127"/>
      <c r="I56" s="128">
        <f>IF(E56=0,,E56*K56)</f>
        <v>0</v>
      </c>
      <c r="J56" s="129"/>
      <c r="K56" s="1">
        <v>0</v>
      </c>
      <c r="L56" s="1"/>
      <c r="M56" s="1"/>
      <c r="N56" s="1"/>
      <c r="O56" s="1"/>
      <c r="P56" s="1" t="s">
        <v>106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thickBot="1">
      <c r="A57" s="130"/>
      <c r="B57" s="131" t="s">
        <v>107</v>
      </c>
      <c r="C57" s="131"/>
      <c r="D57" s="131"/>
      <c r="E57" s="132"/>
      <c r="F57" s="133">
        <f>G57+H57</f>
        <v>0</v>
      </c>
      <c r="G57" s="133">
        <f>SUM(G56:G56)</f>
        <v>0</v>
      </c>
      <c r="H57" s="133">
        <f>SUM(H56:H56)</f>
        <v>0</v>
      </c>
      <c r="I57" s="134">
        <f>SUM(I56:I56)</f>
        <v>0</v>
      </c>
      <c r="J57" s="13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thickBo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thickBot="1">
      <c r="A59" s="205" t="s">
        <v>108</v>
      </c>
      <c r="B59" s="206"/>
      <c r="C59" s="206"/>
      <c r="D59" s="206"/>
      <c r="E59" s="206"/>
      <c r="F59" s="206"/>
      <c r="G59" s="206"/>
      <c r="H59" s="206"/>
      <c r="I59" s="206"/>
      <c r="J59" s="20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23"/>
      <c r="B60" s="202" t="s">
        <v>109</v>
      </c>
      <c r="C60" s="203"/>
      <c r="D60" s="203"/>
      <c r="E60" s="203"/>
      <c r="F60" s="203"/>
      <c r="G60" s="203"/>
      <c r="H60" s="203"/>
      <c r="I60" s="203"/>
      <c r="J60" s="20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99" t="s">
        <v>110</v>
      </c>
      <c r="B61" s="99" t="s">
        <v>111</v>
      </c>
      <c r="C61" s="100" t="s">
        <v>112</v>
      </c>
      <c r="D61" s="99" t="s">
        <v>233</v>
      </c>
      <c r="E61" s="101">
        <v>3</v>
      </c>
      <c r="F61" s="102"/>
      <c r="G61" s="102">
        <f>IF(E61=0,,E61*F61*Úvod!E16)</f>
        <v>0</v>
      </c>
      <c r="H61" s="102"/>
      <c r="I61" s="103">
        <f>IF(E61=0,,E61*K61)</f>
        <v>0</v>
      </c>
      <c r="J61" s="104"/>
      <c r="K61" s="1">
        <v>0</v>
      </c>
      <c r="L61" s="1"/>
      <c r="M61" s="1"/>
      <c r="N61" s="1"/>
      <c r="O61" s="1"/>
      <c r="P61" s="1" t="s">
        <v>113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11" t="s">
        <v>110</v>
      </c>
      <c r="B62" s="111" t="s">
        <v>114</v>
      </c>
      <c r="C62" s="112" t="s">
        <v>115</v>
      </c>
      <c r="D62" s="111" t="s">
        <v>233</v>
      </c>
      <c r="E62" s="113">
        <v>8</v>
      </c>
      <c r="F62" s="114"/>
      <c r="G62" s="114">
        <f>IF(E62=0,,E62*F62*Úvod!E16)</f>
        <v>0</v>
      </c>
      <c r="H62" s="114"/>
      <c r="I62" s="115">
        <f>IF(E62=0,,E62*K62)</f>
        <v>0</v>
      </c>
      <c r="J62" s="116"/>
      <c r="K62" s="1">
        <v>0</v>
      </c>
      <c r="L62" s="1"/>
      <c r="M62" s="1"/>
      <c r="N62" s="1"/>
      <c r="O62" s="1"/>
      <c r="P62" s="1" t="s">
        <v>116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thickBot="1">
      <c r="A63" s="130"/>
      <c r="B63" s="131" t="s">
        <v>117</v>
      </c>
      <c r="C63" s="131"/>
      <c r="D63" s="131"/>
      <c r="E63" s="132"/>
      <c r="F63" s="133">
        <f>G63+H63</f>
        <v>0</v>
      </c>
      <c r="G63" s="133">
        <f>SUM(G61:G62)</f>
        <v>0</v>
      </c>
      <c r="H63" s="133">
        <f>SUM(H61:H62)</f>
        <v>0</v>
      </c>
      <c r="I63" s="134">
        <f>SUM(I61:I62)</f>
        <v>0</v>
      </c>
      <c r="J63" s="13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"/>
      <c r="L65" s="1">
        <f>SUM(L1:L64)</f>
        <v>0</v>
      </c>
      <c r="M65" s="1">
        <f>SUM(M1:M64)</f>
        <v>0</v>
      </c>
      <c r="N65" s="1">
        <f>SUM(N1:N64)</f>
        <v>0</v>
      </c>
      <c r="O65" s="1">
        <f>SUM(O1:O64)</f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</sheetData>
  <mergeCells count="14">
    <mergeCell ref="A59:J59"/>
    <mergeCell ref="B60:J60"/>
    <mergeCell ref="B43:J43"/>
    <mergeCell ref="A51:J51"/>
    <mergeCell ref="B52:J52"/>
    <mergeCell ref="B55:J55"/>
    <mergeCell ref="B21:J21"/>
    <mergeCell ref="B28:J28"/>
    <mergeCell ref="B37:J37"/>
    <mergeCell ref="B40:J40"/>
    <mergeCell ref="A1:J1"/>
    <mergeCell ref="A4:J4"/>
    <mergeCell ref="B5:J5"/>
    <mergeCell ref="B18:J1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&amp;LRozpočet&amp;CDalejský potok- SO 01-Rozpocet.xls&amp;RStránka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Z37"/>
  <sheetViews>
    <sheetView tabSelected="1" zoomScale="75" zoomScaleNormal="75" workbookViewId="0" topLeftCell="A1">
      <selection activeCell="A1" sqref="A1:I1"/>
    </sheetView>
  </sheetViews>
  <sheetFormatPr defaultColWidth="9.00390625" defaultRowHeight="12.75"/>
  <cols>
    <col min="2" max="2" width="46.75390625" style="0" customWidth="1"/>
    <col min="6" max="6" width="16.75390625" style="0" customWidth="1"/>
    <col min="7" max="7" width="16.25390625" style="0" customWidth="1"/>
    <col min="8" max="9" width="10.75390625" style="0" customWidth="1"/>
  </cols>
  <sheetData>
    <row r="1" spans="1:26" ht="16.5">
      <c r="A1" s="208" t="s">
        <v>219</v>
      </c>
      <c r="B1" s="209"/>
      <c r="C1" s="209"/>
      <c r="D1" s="209"/>
      <c r="E1" s="209"/>
      <c r="F1" s="209"/>
      <c r="G1" s="209"/>
      <c r="H1" s="209"/>
      <c r="I1" s="2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thickBot="1">
      <c r="A2" s="12"/>
      <c r="B2" s="13"/>
      <c r="C2" s="13"/>
      <c r="D2" s="13"/>
      <c r="E2" s="13"/>
      <c r="F2" s="39" t="s">
        <v>220</v>
      </c>
      <c r="G2" s="39" t="s">
        <v>221</v>
      </c>
      <c r="H2" s="39" t="s">
        <v>222</v>
      </c>
      <c r="I2" s="40" t="s">
        <v>223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1" t="s">
        <v>224</v>
      </c>
      <c r="B3" s="9"/>
      <c r="C3" s="9"/>
      <c r="D3" s="9"/>
      <c r="E3" s="9"/>
      <c r="F3" s="9"/>
      <c r="G3" s="9"/>
      <c r="H3" s="9"/>
      <c r="I3" s="4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8"/>
      <c r="B4" s="9"/>
      <c r="C4" s="9"/>
      <c r="D4" s="9"/>
      <c r="E4" s="9"/>
      <c r="F4" s="9"/>
      <c r="G4" s="9"/>
      <c r="H4" s="9"/>
      <c r="I4" s="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8"/>
      <c r="B5" s="9" t="s">
        <v>225</v>
      </c>
      <c r="C5" s="9"/>
      <c r="D5" s="9"/>
      <c r="E5" s="9"/>
      <c r="F5" s="43">
        <f aca="true" t="shared" si="0" ref="F5:F11">G5+H5</f>
        <v>0</v>
      </c>
      <c r="G5" s="43">
        <f>Rozpočet!G17</f>
        <v>0</v>
      </c>
      <c r="H5" s="43">
        <f>Rozpočet!H17</f>
        <v>0</v>
      </c>
      <c r="I5" s="42">
        <f>Rozpočet!I17</f>
        <v>0.5772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"/>
      <c r="B6" s="9" t="s">
        <v>15</v>
      </c>
      <c r="C6" s="9"/>
      <c r="D6" s="9"/>
      <c r="E6" s="9"/>
      <c r="F6" s="43">
        <f t="shared" si="0"/>
        <v>0</v>
      </c>
      <c r="G6" s="43">
        <f>Rozpočet!G20</f>
        <v>0</v>
      </c>
      <c r="H6" s="43">
        <f>Rozpočet!H20</f>
        <v>0</v>
      </c>
      <c r="I6" s="42">
        <f>Rozpočet!I20</f>
        <v>35.633359999999996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"/>
      <c r="B7" s="9" t="s">
        <v>21</v>
      </c>
      <c r="C7" s="9"/>
      <c r="D7" s="9"/>
      <c r="E7" s="9"/>
      <c r="F7" s="43">
        <f t="shared" si="0"/>
        <v>0</v>
      </c>
      <c r="G7" s="43">
        <f>Rozpočet!G27</f>
        <v>0</v>
      </c>
      <c r="H7" s="43">
        <f>Rozpočet!H27</f>
        <v>0</v>
      </c>
      <c r="I7" s="42">
        <f>Rozpočet!I27</f>
        <v>196.9011198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"/>
      <c r="B8" s="9" t="s">
        <v>39</v>
      </c>
      <c r="C8" s="9"/>
      <c r="D8" s="9"/>
      <c r="E8" s="9"/>
      <c r="F8" s="43">
        <f t="shared" si="0"/>
        <v>0</v>
      </c>
      <c r="G8" s="43">
        <f>Rozpočet!G36</f>
        <v>0</v>
      </c>
      <c r="H8" s="43">
        <f>Rozpočet!H36</f>
        <v>0</v>
      </c>
      <c r="I8" s="42">
        <f>Rozpočet!I36</f>
        <v>219.188082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8"/>
      <c r="B9" s="9" t="s">
        <v>64</v>
      </c>
      <c r="C9" s="9"/>
      <c r="D9" s="9"/>
      <c r="E9" s="9"/>
      <c r="F9" s="43">
        <f t="shared" si="0"/>
        <v>0</v>
      </c>
      <c r="G9" s="43">
        <f>Rozpočet!G39</f>
        <v>0</v>
      </c>
      <c r="H9" s="43">
        <f>Rozpočet!H39</f>
        <v>0</v>
      </c>
      <c r="I9" s="42">
        <f>Rozpočet!I39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"/>
      <c r="B10" s="9" t="s">
        <v>69</v>
      </c>
      <c r="C10" s="9"/>
      <c r="D10" s="9"/>
      <c r="E10" s="9"/>
      <c r="F10" s="43">
        <f t="shared" si="0"/>
        <v>0</v>
      </c>
      <c r="G10" s="43">
        <f>Rozpočet!G42</f>
        <v>0</v>
      </c>
      <c r="H10" s="43">
        <f>Rozpočet!H42</f>
        <v>0</v>
      </c>
      <c r="I10" s="42">
        <f>Rozpočet!I42</f>
        <v>12.74957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8"/>
      <c r="B11" s="9" t="s">
        <v>76</v>
      </c>
      <c r="C11" s="9"/>
      <c r="D11" s="9"/>
      <c r="E11" s="9"/>
      <c r="F11" s="43">
        <f t="shared" si="0"/>
        <v>0</v>
      </c>
      <c r="G11" s="43">
        <f>Rozpočet!G49</f>
        <v>0</v>
      </c>
      <c r="H11" s="43">
        <f>Rozpočet!H49</f>
        <v>0</v>
      </c>
      <c r="I11" s="42">
        <f>Rozpočet!I49</f>
        <v>0.278999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"/>
      <c r="B12" s="9"/>
      <c r="C12" s="9"/>
      <c r="D12" s="9"/>
      <c r="E12" s="9"/>
      <c r="F12" s="9"/>
      <c r="G12" s="9"/>
      <c r="H12" s="9"/>
      <c r="I12" s="4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41" t="s">
        <v>118</v>
      </c>
      <c r="B13" s="9"/>
      <c r="C13" s="9"/>
      <c r="D13" s="9"/>
      <c r="E13" s="9"/>
      <c r="F13" s="44">
        <f>G13+H13</f>
        <v>0</v>
      </c>
      <c r="G13" s="44">
        <f>SUM(G5:G11)</f>
        <v>0</v>
      </c>
      <c r="H13" s="44">
        <f>SUM(H5:H11)</f>
        <v>0</v>
      </c>
      <c r="I13" s="45">
        <f>SUM(I5:I11)</f>
        <v>465.3283308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8"/>
      <c r="B14" s="9"/>
      <c r="C14" s="9"/>
      <c r="D14" s="9"/>
      <c r="E14" s="9"/>
      <c r="F14" s="9"/>
      <c r="G14" s="9"/>
      <c r="H14" s="9"/>
      <c r="I14" s="4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41" t="s">
        <v>94</v>
      </c>
      <c r="B15" s="9"/>
      <c r="C15" s="9"/>
      <c r="D15" s="9"/>
      <c r="E15" s="9"/>
      <c r="F15" s="9"/>
      <c r="G15" s="9"/>
      <c r="H15" s="9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8"/>
      <c r="B16" s="9" t="s">
        <v>95</v>
      </c>
      <c r="C16" s="9"/>
      <c r="D16" s="9"/>
      <c r="E16" s="9"/>
      <c r="F16" s="43">
        <f>G16+H16</f>
        <v>0</v>
      </c>
      <c r="G16" s="43">
        <f>Rozpočet!G54</f>
        <v>0</v>
      </c>
      <c r="H16" s="43">
        <f>Rozpočet!H54</f>
        <v>0</v>
      </c>
      <c r="I16" s="42">
        <f>Rozpočet!I54</f>
        <v>0.0936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8"/>
      <c r="B17" s="9" t="s">
        <v>102</v>
      </c>
      <c r="C17" s="9"/>
      <c r="D17" s="9"/>
      <c r="E17" s="9"/>
      <c r="F17" s="43">
        <f>G17+H17</f>
        <v>0</v>
      </c>
      <c r="G17" s="43">
        <f>Rozpočet!G57</f>
        <v>0</v>
      </c>
      <c r="H17" s="43">
        <f>Rozpočet!H57</f>
        <v>0</v>
      </c>
      <c r="I17" s="42">
        <f>Rozpočet!I57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8"/>
      <c r="B18" s="9"/>
      <c r="C18" s="9"/>
      <c r="D18" s="9"/>
      <c r="E18" s="9"/>
      <c r="F18" s="9"/>
      <c r="G18" s="9"/>
      <c r="H18" s="9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1" t="s">
        <v>119</v>
      </c>
      <c r="B19" s="9"/>
      <c r="C19" s="9"/>
      <c r="D19" s="9"/>
      <c r="E19" s="9"/>
      <c r="F19" s="44">
        <f>G19+H19</f>
        <v>0</v>
      </c>
      <c r="G19" s="44">
        <f>SUM(G16:G17)</f>
        <v>0</v>
      </c>
      <c r="H19" s="44">
        <f>SUM(H16:H17)</f>
        <v>0</v>
      </c>
      <c r="I19" s="45">
        <f>SUM(I16:I17)</f>
        <v>0.0936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8"/>
      <c r="B20" s="9"/>
      <c r="C20" s="9"/>
      <c r="D20" s="9"/>
      <c r="E20" s="9"/>
      <c r="F20" s="9"/>
      <c r="G20" s="9"/>
      <c r="H20" s="9"/>
      <c r="I20" s="4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41" t="s">
        <v>108</v>
      </c>
      <c r="B21" s="9"/>
      <c r="C21" s="9"/>
      <c r="D21" s="9"/>
      <c r="E21" s="9"/>
      <c r="F21" s="9"/>
      <c r="G21" s="9"/>
      <c r="H21" s="9"/>
      <c r="I21" s="4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8"/>
      <c r="B22" s="9" t="s">
        <v>109</v>
      </c>
      <c r="C22" s="9"/>
      <c r="D22" s="9"/>
      <c r="E22" s="9"/>
      <c r="F22" s="43">
        <f>G22+H22</f>
        <v>0</v>
      </c>
      <c r="G22" s="43">
        <f>Rozpočet!G63</f>
        <v>0</v>
      </c>
      <c r="H22" s="43">
        <f>Rozpočet!H63</f>
        <v>0</v>
      </c>
      <c r="I22" s="42">
        <f>Rozpočet!I63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8"/>
      <c r="B23" s="9"/>
      <c r="C23" s="9"/>
      <c r="D23" s="9"/>
      <c r="E23" s="9"/>
      <c r="F23" s="9"/>
      <c r="G23" s="9"/>
      <c r="H23" s="9"/>
      <c r="I23" s="4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41" t="s">
        <v>120</v>
      </c>
      <c r="B24" s="9"/>
      <c r="C24" s="9"/>
      <c r="D24" s="9"/>
      <c r="E24" s="9"/>
      <c r="F24" s="44">
        <f>G24+H24</f>
        <v>0</v>
      </c>
      <c r="G24" s="44">
        <f>SUM(G22:G22)</f>
        <v>0</v>
      </c>
      <c r="H24" s="44">
        <f>SUM(H22:H22)</f>
        <v>0</v>
      </c>
      <c r="I24" s="45">
        <f>SUM(I22:I22)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8"/>
      <c r="B25" s="9"/>
      <c r="C25" s="9"/>
      <c r="D25" s="9"/>
      <c r="E25" s="9"/>
      <c r="F25" s="9"/>
      <c r="G25" s="9"/>
      <c r="H25" s="9"/>
      <c r="I25" s="4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41" t="s">
        <v>121</v>
      </c>
      <c r="B26" s="15"/>
      <c r="C26" s="15"/>
      <c r="D26" s="15"/>
      <c r="E26" s="15"/>
      <c r="F26" s="44">
        <f>G26+H26</f>
        <v>0</v>
      </c>
      <c r="G26" s="44">
        <f>G13+G19+G24</f>
        <v>0</v>
      </c>
      <c r="H26" s="44">
        <f>H13+H19+H24</f>
        <v>0</v>
      </c>
      <c r="I26" s="45">
        <f>I13+I19+I24</f>
        <v>465.4219308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thickBot="1">
      <c r="A27" s="12"/>
      <c r="B27" s="13"/>
      <c r="C27" s="13"/>
      <c r="D27" s="13"/>
      <c r="E27" s="13"/>
      <c r="F27" s="13"/>
      <c r="G27" s="13"/>
      <c r="H27" s="13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&amp;LRekapitulace&amp;CDalejský potok- SO 01-Rozpocet.xls&amp;RStránka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Jirka</cp:lastModifiedBy>
  <dcterms:created xsi:type="dcterms:W3CDTF">2001-11-23T16:23:28Z</dcterms:created>
  <dcterms:modified xsi:type="dcterms:W3CDTF">2008-07-14T08:32:59Z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592843078</vt:i4>
  </property>
  <property fmtid="{D5CDD505-2E9C-101B-9397-08002B2CF9AE}" pid="4" name="_EmailSubje">
    <vt:lpwstr>hokej příští sezonu</vt:lpwstr>
  </property>
  <property fmtid="{D5CDD505-2E9C-101B-9397-08002B2CF9AE}" pid="5" name="_AuthorEma">
    <vt:lpwstr>hybasek@volny.cz</vt:lpwstr>
  </property>
  <property fmtid="{D5CDD505-2E9C-101B-9397-08002B2CF9AE}" pid="6" name="_AuthorEmailDisplayNa">
    <vt:lpwstr>Jiří Hybášek</vt:lpwstr>
  </property>
</Properties>
</file>