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Krycí list" sheetId="1" r:id="rId1"/>
    <sheet name="Rekapitulace" sheetId="2" r:id="rId2"/>
    <sheet name="Rozpocet" sheetId="3" r:id="rId3"/>
  </sheets>
  <definedNames/>
  <calcPr fullCalcOnLoad="1"/>
</workbook>
</file>

<file path=xl/sharedStrings.xml><?xml version="1.0" encoding="utf-8"?>
<sst xmlns="http://schemas.openxmlformats.org/spreadsheetml/2006/main" count="417" uniqueCount="229">
  <si>
    <t>KRYCÍ LIST ROZPOČTU</t>
  </si>
  <si>
    <t>Název stavby</t>
  </si>
  <si>
    <t>Obnova zahrady Kinských v Praze -Dětské hřiště II a obnova okolí</t>
  </si>
  <si>
    <t>JKSO</t>
  </si>
  <si>
    <t xml:space="preserve"> </t>
  </si>
  <si>
    <t>Kód stavby</t>
  </si>
  <si>
    <t>kinhrII</t>
  </si>
  <si>
    <t>Název objektu</t>
  </si>
  <si>
    <t>S0 08-7 Venkovní schodiště</t>
  </si>
  <si>
    <t>EČO</t>
  </si>
  <si>
    <t>Kód objektu</t>
  </si>
  <si>
    <t>schod0</t>
  </si>
  <si>
    <t>Název části</t>
  </si>
  <si>
    <t>Místo</t>
  </si>
  <si>
    <t>Kód části</t>
  </si>
  <si>
    <t>Název podčásti</t>
  </si>
  <si>
    <t>Kód podčásti</t>
  </si>
  <si>
    <t>IČO</t>
  </si>
  <si>
    <t>DIČ</t>
  </si>
  <si>
    <t>Objednatel</t>
  </si>
  <si>
    <t>Hl.město Praha,Mariánské nám. ,P1</t>
  </si>
  <si>
    <t>Projektant</t>
  </si>
  <si>
    <t>ing.arch.M.Dandová</t>
  </si>
  <si>
    <t>Zhotovitel</t>
  </si>
  <si>
    <t>Rozpočet číslo</t>
  </si>
  <si>
    <t>Zpracoval</t>
  </si>
  <si>
    <t>Dne</t>
  </si>
  <si>
    <t>ing.I.Prágrová</t>
  </si>
  <si>
    <t>13.04.2008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</si>
  <si>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</si>
  <si>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</si>
  <si>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</si>
  <si>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</si>
  <si>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</si>
  <si>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</si>
  <si>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</si>
  <si>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</si>
  <si>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</si>
  <si>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</si>
  <si>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</si>
  <si>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</si>
  <si>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</si>
  <si>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</si>
  <si>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</si>
  <si>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</si>
  <si>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</si>
  <si>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</si>
  <si>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</si>
  <si>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</si>
  <si>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</si>
  <si>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</si>
  <si>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Územní vlivy</t>
  </si>
  <si>
    <t>PSV</t>
  </si>
  <si>
    <t>Kulturní památka</t>
  </si>
  <si>
    <t>Mimostav. doprava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</si>
  <si>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</si>
  <si>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</si>
  <si>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</si>
  <si>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</si>
  <si>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</si>
  <si>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</si>
  <si>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</si>
  <si>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</si>
  <si>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</si>
  <si>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</si>
  <si>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</si>
  <si>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</si>
  <si>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</si>
  <si>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</si>
  <si>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</si>
  <si>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</si>
  <si>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</si>
  <si>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</si>
  <si>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</si>
  <si>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</si>
  <si>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</si>
  <si>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</si>
  <si>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</si>
  <si>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</si>
  <si>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</si>
  <si>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</si>
  <si>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</si>
  <si>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</si>
  <si>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</si>
  <si>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</si>
  <si>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23.4.2008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</si>
  <si>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</si>
  <si>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</si>
  <si>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</si>
  <si>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</si>
  <si>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</si>
  <si>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</si>
  <si>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</si>
  <si>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</si>
  <si>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</si>
  <si>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</si>
  <si>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</si>
  <si>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</si>
  <si>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</si>
  <si>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</si>
  <si>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</si>
  <si>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</si>
  <si>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</si>
  <si>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</si>
  <si>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</si>
  <si>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</si>
  <si>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</si>
  <si>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Práce a dodávky HSV</t>
  </si>
  <si>
    <t>0</t>
  </si>
  <si>
    <t>1</t>
  </si>
  <si>
    <t>Zemní práce</t>
  </si>
  <si>
    <t>K</t>
  </si>
  <si>
    <t>001</t>
  </si>
  <si>
    <t>121101101</t>
  </si>
  <si>
    <t>Sejmutí ornice s přemístěním na vzdálenost do 50 m</t>
  </si>
  <si>
    <t>m3</t>
  </si>
  <si>
    <t>2</t>
  </si>
  <si>
    <t>122301101</t>
  </si>
  <si>
    <t>Odkopávky a prokopávky nezapažené v hornině tř. 4 objem do 100 m3</t>
  </si>
  <si>
    <t>3</t>
  </si>
  <si>
    <t>122301109</t>
  </si>
  <si>
    <t>Příplatek za lepivost u odkopávek nezapažených v hornině tř. 4</t>
  </si>
  <si>
    <t>4</t>
  </si>
  <si>
    <t>132301101</t>
  </si>
  <si>
    <t>Hloubení rýh š do 600 mm v hornině tř. 4 objemu do 100 m3</t>
  </si>
  <si>
    <t>5</t>
  </si>
  <si>
    <t>132301109</t>
  </si>
  <si>
    <t>Příplatek za lepivost k hloubení rýh š do 600 mm v hornině tř. 4</t>
  </si>
  <si>
    <t>6</t>
  </si>
  <si>
    <t>162201102</t>
  </si>
  <si>
    <t>Vodorovné přemístění do 50 m výkopku z horniny tř. 1 až 4</t>
  </si>
  <si>
    <t>7</t>
  </si>
  <si>
    <t>162701105</t>
  </si>
  <si>
    <t>Vodorovné přemístění do 10000 m výkopku z horniny tř. 1 až 4</t>
  </si>
  <si>
    <t>8</t>
  </si>
  <si>
    <t>162701109</t>
  </si>
  <si>
    <t>Příplatek k vodorovnému přemístění výkopku z horniny tř. 1 až 4 ZKD 1000 m přes 10000 m (počet km promítnout do ceny)</t>
  </si>
  <si>
    <t>9</t>
  </si>
  <si>
    <t>171201201</t>
  </si>
  <si>
    <t>Uložení sypaniny na skládky</t>
  </si>
  <si>
    <t>10</t>
  </si>
  <si>
    <t>1719</t>
  </si>
  <si>
    <t>Poplatky za skládku</t>
  </si>
  <si>
    <t>t</t>
  </si>
  <si>
    <t>11</t>
  </si>
  <si>
    <t>181101102</t>
  </si>
  <si>
    <t>Úprava pláně v zářezech v hornině tř. 1 až 4 se zhutněním</t>
  </si>
  <si>
    <t>m2</t>
  </si>
  <si>
    <t>Zakládání</t>
  </si>
  <si>
    <t>12</t>
  </si>
  <si>
    <t>011</t>
  </si>
  <si>
    <t>274313611</t>
  </si>
  <si>
    <t>Základové pásy z betonu tř. C 16/20</t>
  </si>
  <si>
    <t>13</t>
  </si>
  <si>
    <t>015</t>
  </si>
  <si>
    <t>274353122</t>
  </si>
  <si>
    <t>Bednění kotevních otvorů v základových pásech průřezu do 0,05 m2 hl 1 m</t>
  </si>
  <si>
    <t>kus</t>
  </si>
  <si>
    <t>14</t>
  </si>
  <si>
    <t>275313611</t>
  </si>
  <si>
    <t>Základové patky z betonu tř. C 16/20</t>
  </si>
  <si>
    <t>15</t>
  </si>
  <si>
    <t>275351215</t>
  </si>
  <si>
    <t>Zřízení bednění stěn základových patek</t>
  </si>
  <si>
    <t>16</t>
  </si>
  <si>
    <t>275351216</t>
  </si>
  <si>
    <t>Odstranění bednění stěn základových patek</t>
  </si>
  <si>
    <t>17</t>
  </si>
  <si>
    <t>278311031</t>
  </si>
  <si>
    <t>Zálivka kotevních otvorů z betonu tř. C 12/15 objemu do 0,02 m3</t>
  </si>
  <si>
    <t>Vodorovné konstrukce</t>
  </si>
  <si>
    <t>18</t>
  </si>
  <si>
    <t>221</t>
  </si>
  <si>
    <t>451577877</t>
  </si>
  <si>
    <t>Podklad nebo lože pod dlažbu vodorovný nebo do sklonu 1:5 ze štěrkopísku tl do 100 mm</t>
  </si>
  <si>
    <t>Komunikace</t>
  </si>
  <si>
    <t>19</t>
  </si>
  <si>
    <t>561272311</t>
  </si>
  <si>
    <t>Podklad stabilizovaný cementem SC I materiál získaný v trase tl 250 mm</t>
  </si>
  <si>
    <t>20</t>
  </si>
  <si>
    <t>564851111</t>
  </si>
  <si>
    <t>Podklad ze štěrkodrtě ŠD tl 150 mm</t>
  </si>
  <si>
    <t>21</t>
  </si>
  <si>
    <t>564861111</t>
  </si>
  <si>
    <t>Podklad ze štěrkodrtě ŠD tl 200 mm</t>
  </si>
  <si>
    <t>22</t>
  </si>
  <si>
    <t>596111111</t>
  </si>
  <si>
    <t>Kladení dlažby komunikací pro pěší z mozaiky jednobarevné lože z kameniva těženého</t>
  </si>
  <si>
    <t>23</t>
  </si>
  <si>
    <t>M</t>
  </si>
  <si>
    <t>MAT</t>
  </si>
  <si>
    <t>583800130</t>
  </si>
  <si>
    <t>žulové odseky žlutavého odstínu</t>
  </si>
  <si>
    <t>Ostatní konstrukce a práce-bourání</t>
  </si>
  <si>
    <t>24</t>
  </si>
  <si>
    <t>917461111</t>
  </si>
  <si>
    <t>Osazení chodníkového obrubníku kamenného stojatého s boční opěrou do lože z betonu prostého</t>
  </si>
  <si>
    <t>m</t>
  </si>
  <si>
    <t>25</t>
  </si>
  <si>
    <t>583804</t>
  </si>
  <si>
    <t>obrubník kamenný žulový štípaný 100x250,žlutý odstín</t>
  </si>
  <si>
    <t>26</t>
  </si>
  <si>
    <t>998223011</t>
  </si>
  <si>
    <t>Přesun hmot pro pozemní komunikace s krytem dlážděným</t>
  </si>
  <si>
    <t>Práce a dodávky PSV</t>
  </si>
  <si>
    <t>767</t>
  </si>
  <si>
    <t>Konstrukce zámečnické</t>
  </si>
  <si>
    <t>27</t>
  </si>
  <si>
    <t>767222120</t>
  </si>
  <si>
    <t>Montáž zábradlí schodišťového z profilové oceli do zdi hmotnosti do 40 kg</t>
  </si>
  <si>
    <t>28</t>
  </si>
  <si>
    <t>5531021</t>
  </si>
  <si>
    <t>Zábradlí schodiště z plných profilů 30x30 a 50x20,v.cca 22kg/m</t>
  </si>
  <si>
    <t>29</t>
  </si>
  <si>
    <t>998767201</t>
  </si>
  <si>
    <t>Přesun hmot pro zámečnické konstrukce v objektech v do 6  m</t>
  </si>
  <si>
    <t>783</t>
  </si>
  <si>
    <t>Dokončovací práce - nátěry</t>
  </si>
  <si>
    <t>30</t>
  </si>
  <si>
    <t>783221</t>
  </si>
  <si>
    <t>Nátěry   grafitové dvojnásobné</t>
  </si>
  <si>
    <t>31</t>
  </si>
  <si>
    <t>783241001</t>
  </si>
  <si>
    <t>Nátěry   reaktivní kovových doplňkových konstrukcí jednonásobné</t>
  </si>
  <si>
    <t>789</t>
  </si>
  <si>
    <t>Povrchové úpravy technologických zařízení</t>
  </si>
  <si>
    <t>32</t>
  </si>
  <si>
    <t>789421231</t>
  </si>
  <si>
    <t>Žárové stříkání ocelových konstrukcí třídy I Zn 120 um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</si>
</sst>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;\-#,##0.000"/>
    <numFmt numFmtId="168" formatCode="#,##0.00000;\-#,##0.00000"/>
    <numFmt numFmtId="169" formatCode="#,##0.0;\-#,##0.0"/>
  </numFmts>
  <fonts count="20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0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64" fontId="3" fillId="0" borderId="10" xfId="0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164" fontId="3" fillId="0" borderId="12" xfId="0" applyFont="1" applyBorder="1" applyAlignment="1">
      <alignment horizontal="right" vertical="center"/>
    </xf>
    <xf numFmtId="164" fontId="3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164" fontId="3" fillId="0" borderId="15" xfId="0" applyFont="1" applyBorder="1" applyAlignment="1">
      <alignment horizontal="right" vertical="center"/>
    </xf>
    <xf numFmtId="0" fontId="3" fillId="0" borderId="0" xfId="0" applyFont="1" applyAlignment="1">
      <alignment horizontal="left" vertical="top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164" fontId="3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164" fontId="3" fillId="0" borderId="20" xfId="0" applyFont="1" applyBorder="1" applyAlignment="1">
      <alignment horizontal="right" vertical="center"/>
    </xf>
    <xf numFmtId="49" fontId="3" fillId="0" borderId="17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165" fontId="0" fillId="0" borderId="29" xfId="0" applyFont="1" applyBorder="1" applyAlignment="1">
      <alignment horizontal="right" vertical="center"/>
    </xf>
    <xf numFmtId="165" fontId="0" fillId="0" borderId="30" xfId="0" applyFont="1" applyBorder="1" applyAlignment="1">
      <alignment horizontal="right" vertical="center"/>
    </xf>
    <xf numFmtId="165" fontId="7" fillId="0" borderId="31" xfId="0" applyFont="1" applyBorder="1" applyAlignment="1">
      <alignment horizontal="right" vertical="center"/>
    </xf>
    <xf numFmtId="166" fontId="7" fillId="0" borderId="32" xfId="0" applyFont="1" applyBorder="1" applyAlignment="1">
      <alignment horizontal="right" vertical="center"/>
    </xf>
    <xf numFmtId="165" fontId="0" fillId="0" borderId="31" xfId="0" applyFont="1" applyBorder="1" applyAlignment="1">
      <alignment horizontal="right" vertical="center"/>
    </xf>
    <xf numFmtId="165" fontId="0" fillId="0" borderId="32" xfId="0" applyFont="1" applyBorder="1" applyAlignment="1">
      <alignment horizontal="right" vertical="center"/>
    </xf>
    <xf numFmtId="165" fontId="7" fillId="0" borderId="30" xfId="0" applyFont="1" applyBorder="1" applyAlignment="1">
      <alignment horizontal="right" vertical="center"/>
    </xf>
    <xf numFmtId="166" fontId="7" fillId="0" borderId="30" xfId="0" applyFont="1" applyBorder="1" applyAlignment="1">
      <alignment horizontal="right" vertical="center"/>
    </xf>
    <xf numFmtId="165" fontId="0" fillId="0" borderId="33" xfId="0" applyFont="1" applyBorder="1" applyAlignment="1">
      <alignment horizontal="right" vertical="center"/>
    </xf>
    <xf numFmtId="0" fontId="6" fillId="0" borderId="22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164" fontId="2" fillId="0" borderId="34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166" fontId="7" fillId="0" borderId="18" xfId="0" applyFont="1" applyBorder="1" applyAlignment="1">
      <alignment horizontal="right" vertical="center"/>
    </xf>
    <xf numFmtId="0" fontId="2" fillId="0" borderId="35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166" fontId="0" fillId="0" borderId="18" xfId="0" applyFont="1" applyBorder="1" applyAlignment="1">
      <alignment horizontal="right" vertical="center"/>
    </xf>
    <xf numFmtId="165" fontId="0" fillId="0" borderId="19" xfId="0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0" fontId="10" fillId="0" borderId="2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164" fontId="2" fillId="0" borderId="36" xfId="0" applyFont="1" applyBorder="1" applyAlignment="1">
      <alignment horizontal="center" vertical="center"/>
    </xf>
    <xf numFmtId="165" fontId="0" fillId="0" borderId="18" xfId="0" applyFont="1" applyBorder="1" applyAlignment="1">
      <alignment horizontal="right" vertical="center"/>
    </xf>
    <xf numFmtId="0" fontId="9" fillId="0" borderId="18" xfId="0" applyFont="1" applyBorder="1" applyAlignment="1">
      <alignment horizontal="left" vertical="center"/>
    </xf>
    <xf numFmtId="166" fontId="7" fillId="0" borderId="21" xfId="0" applyFont="1" applyBorder="1" applyAlignment="1">
      <alignment horizontal="right" vertical="center"/>
    </xf>
    <xf numFmtId="166" fontId="0" fillId="0" borderId="21" xfId="0" applyFont="1" applyBorder="1" applyAlignment="1">
      <alignment horizontal="right" vertical="center"/>
    </xf>
    <xf numFmtId="165" fontId="0" fillId="0" borderId="23" xfId="0" applyFont="1" applyBorder="1" applyAlignment="1">
      <alignment horizontal="right" vertical="center"/>
    </xf>
    <xf numFmtId="0" fontId="2" fillId="0" borderId="37" xfId="0" applyFont="1" applyBorder="1" applyAlignment="1">
      <alignment horizontal="left" vertical="center"/>
    </xf>
    <xf numFmtId="164" fontId="2" fillId="0" borderId="38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166" fontId="7" fillId="0" borderId="39" xfId="0" applyFont="1" applyBorder="1" applyAlignment="1">
      <alignment horizontal="right" vertical="center"/>
    </xf>
    <xf numFmtId="166" fontId="7" fillId="0" borderId="22" xfId="0" applyFont="1" applyBorder="1" applyAlignment="1">
      <alignment horizontal="right" vertical="center"/>
    </xf>
    <xf numFmtId="165" fontId="11" fillId="0" borderId="7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top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42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165" fontId="3" fillId="0" borderId="14" xfId="0" applyFont="1" applyBorder="1" applyAlignment="1">
      <alignment horizontal="right" vertical="center"/>
    </xf>
    <xf numFmtId="166" fontId="3" fillId="0" borderId="18" xfId="0" applyFont="1" applyBorder="1" applyAlignment="1">
      <alignment horizontal="right" vertical="center"/>
    </xf>
    <xf numFmtId="166" fontId="7" fillId="0" borderId="14" xfId="0" applyFont="1" applyBorder="1" applyAlignment="1">
      <alignment horizontal="right" vertical="center"/>
    </xf>
    <xf numFmtId="0" fontId="2" fillId="0" borderId="43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center"/>
    </xf>
    <xf numFmtId="165" fontId="3" fillId="0" borderId="18" xfId="0" applyFont="1" applyBorder="1" applyAlignment="1">
      <alignment horizontal="right" vertical="center"/>
    </xf>
    <xf numFmtId="0" fontId="6" fillId="0" borderId="32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166" fontId="12" fillId="0" borderId="46" xfId="0" applyFont="1" applyBorder="1" applyAlignment="1">
      <alignment horizontal="right" vertical="center"/>
    </xf>
    <xf numFmtId="0" fontId="2" fillId="0" borderId="47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2" fillId="0" borderId="48" xfId="0" applyFont="1" applyBorder="1" applyAlignment="1">
      <alignment horizontal="left" vertical="center"/>
    </xf>
    <xf numFmtId="0" fontId="2" fillId="0" borderId="39" xfId="0" applyFont="1" applyBorder="1" applyAlignment="1">
      <alignment horizontal="left"/>
    </xf>
    <xf numFmtId="0" fontId="2" fillId="0" borderId="33" xfId="0" applyFont="1" applyBorder="1" applyAlignment="1">
      <alignment horizontal="left" vertical="center"/>
    </xf>
    <xf numFmtId="0" fontId="13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14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0" fontId="3" fillId="3" borderId="49" xfId="0" applyFont="1" applyFill="1" applyBorder="1" applyAlignment="1">
      <alignment horizontal="center" vertical="center" wrapText="1"/>
    </xf>
    <xf numFmtId="0" fontId="3" fillId="3" borderId="50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164" fontId="3" fillId="3" borderId="38" xfId="0" applyFont="1" applyFill="1" applyBorder="1" applyAlignment="1">
      <alignment horizontal="center" vertical="center"/>
    </xf>
    <xf numFmtId="164" fontId="3" fillId="3" borderId="52" xfId="0" applyFont="1" applyFill="1" applyBorder="1" applyAlignment="1">
      <alignment horizontal="center" vertical="center"/>
    </xf>
    <xf numFmtId="164" fontId="3" fillId="3" borderId="53" xfId="0" applyFont="1" applyFill="1" applyBorder="1" applyAlignment="1">
      <alignment horizontal="center" vertical="center"/>
    </xf>
    <xf numFmtId="164" fontId="3" fillId="3" borderId="31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left"/>
    </xf>
    <xf numFmtId="0" fontId="0" fillId="2" borderId="22" xfId="0" applyFont="1" applyFill="1" applyBorder="1" applyAlignment="1">
      <alignment horizontal="left"/>
    </xf>
    <xf numFmtId="0" fontId="0" fillId="2" borderId="23" xfId="0" applyFont="1" applyFill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166" fontId="15" fillId="0" borderId="0" xfId="0" applyFont="1" applyAlignment="1">
      <alignment horizontal="right" vertical="center"/>
    </xf>
    <xf numFmtId="167" fontId="15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166" fontId="16" fillId="0" borderId="0" xfId="0" applyFont="1" applyAlignment="1">
      <alignment horizontal="right" vertical="center"/>
    </xf>
    <xf numFmtId="167" fontId="16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166" fontId="18" fillId="0" borderId="0" xfId="0" applyFont="1" applyAlignment="1">
      <alignment horizontal="right" vertical="center"/>
    </xf>
    <xf numFmtId="167" fontId="18" fillId="0" borderId="0" xfId="0" applyFont="1" applyAlignment="1">
      <alignment horizontal="right" vertical="center"/>
    </xf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3" borderId="26" xfId="0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 wrapText="1"/>
    </xf>
    <xf numFmtId="164" fontId="2" fillId="3" borderId="31" xfId="0" applyFont="1" applyFill="1" applyBorder="1" applyAlignment="1">
      <alignment horizontal="center" vertical="center"/>
    </xf>
    <xf numFmtId="164" fontId="2" fillId="3" borderId="5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/>
    </xf>
    <xf numFmtId="0" fontId="15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horizontal="center" vertical="center"/>
    </xf>
    <xf numFmtId="166" fontId="15" fillId="0" borderId="2" xfId="0" applyFont="1" applyBorder="1" applyAlignment="1">
      <alignment horizontal="right" vertical="center"/>
    </xf>
    <xf numFmtId="167" fontId="15" fillId="0" borderId="2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67" fontId="2" fillId="0" borderId="0" xfId="0" applyFont="1" applyAlignment="1">
      <alignment horizontal="right" vertical="center"/>
    </xf>
    <xf numFmtId="166" fontId="2" fillId="0" borderId="0" xfId="0" applyFont="1" applyAlignment="1">
      <alignment horizontal="right" vertical="center"/>
    </xf>
    <xf numFmtId="168" fontId="2" fillId="0" borderId="0" xfId="0" applyFont="1" applyAlignment="1">
      <alignment horizontal="right" vertical="center"/>
    </xf>
    <xf numFmtId="169" fontId="2" fillId="0" borderId="0" xfId="0" applyFont="1" applyAlignment="1">
      <alignment horizontal="right" vertical="center"/>
    </xf>
    <xf numFmtId="165" fontId="2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167" fontId="19" fillId="0" borderId="0" xfId="0" applyFont="1" applyAlignment="1">
      <alignment horizontal="right" vertical="center"/>
    </xf>
    <xf numFmtId="166" fontId="19" fillId="0" borderId="0" xfId="0" applyFont="1" applyAlignment="1">
      <alignment horizontal="right" vertical="center"/>
    </xf>
    <xf numFmtId="168" fontId="19" fillId="0" borderId="0" xfId="0" applyFont="1" applyAlignment="1">
      <alignment horizontal="right" vertical="center"/>
    </xf>
    <xf numFmtId="169" fontId="19" fillId="0" borderId="0" xfId="0" applyFont="1" applyAlignment="1">
      <alignment horizontal="right" vertical="center"/>
    </xf>
    <xf numFmtId="165" fontId="19" fillId="0" borderId="0" xfId="0" applyFont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2.421875" style="1" customWidth="1"/>
    <col min="2" max="2" width="1.8515625" style="1" customWidth="1"/>
    <col min="3" max="3" width="2.7109375" style="1" customWidth="1"/>
    <col min="4" max="4" width="6.8515625" style="1" customWidth="1"/>
    <col min="5" max="5" width="13.57421875" style="1" customWidth="1"/>
    <col min="6" max="6" width="0.5625" style="1" customWidth="1"/>
    <col min="7" max="7" width="2.57421875" style="1" customWidth="1"/>
    <col min="8" max="8" width="2.7109375" style="1" customWidth="1"/>
    <col min="9" max="9" width="9.7109375" style="1" customWidth="1"/>
    <col min="10" max="10" width="13.57421875" style="1" customWidth="1"/>
    <col min="11" max="11" width="0.71875" style="1" customWidth="1"/>
    <col min="12" max="12" width="2.421875" style="1" customWidth="1"/>
    <col min="13" max="13" width="2.8515625" style="1" customWidth="1"/>
    <col min="14" max="14" width="2.00390625" style="1" customWidth="1"/>
    <col min="15" max="15" width="12.7109375" style="1" customWidth="1"/>
    <col min="16" max="16" width="2.8515625" style="1" customWidth="1"/>
    <col min="17" max="17" width="2.00390625" style="1" customWidth="1"/>
    <col min="18" max="18" width="13.57421875" style="1" customWidth="1"/>
    <col min="19" max="19" width="0.5625" style="1" customWidth="1"/>
    <col min="20" max="16384" width="9.140625" style="1" customWidth="1"/>
  </cols>
  <sheetData>
    <row r="1" spans="1:1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15" customHeight="1">
      <c r="A5" s="15"/>
      <c r="B5" s="16" t="s">
        <v>1</v>
      </c>
      <c r="C5" s="16"/>
      <c r="D5" s="16"/>
      <c r="E5" s="17" t="s">
        <v>2</v>
      </c>
      <c r="F5" s="18"/>
      <c r="G5" s="18"/>
      <c r="H5" s="18"/>
      <c r="I5" s="18"/>
      <c r="J5" s="19"/>
      <c r="K5" s="16"/>
      <c r="L5" s="16"/>
      <c r="M5" s="16"/>
      <c r="N5" s="16"/>
      <c r="O5" s="16" t="s">
        <v>3</v>
      </c>
      <c r="P5" s="17" t="s">
        <v>4</v>
      </c>
      <c r="Q5" s="20"/>
      <c r="R5" s="19"/>
      <c r="S5" s="21"/>
    </row>
    <row r="6" spans="1:19" ht="17.25" customHeight="1" hidden="1">
      <c r="A6" s="15"/>
      <c r="B6" s="16" t="s">
        <v>5</v>
      </c>
      <c r="C6" s="16"/>
      <c r="D6" s="16"/>
      <c r="E6" s="22" t="s">
        <v>6</v>
      </c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</row>
    <row r="7" spans="1:19" ht="17.25" customHeight="1">
      <c r="A7" s="15"/>
      <c r="B7" s="16" t="s">
        <v>7</v>
      </c>
      <c r="C7" s="16"/>
      <c r="D7" s="16"/>
      <c r="E7" s="22" t="s">
        <v>8</v>
      </c>
      <c r="F7" s="16"/>
      <c r="G7" s="16"/>
      <c r="H7" s="16"/>
      <c r="I7" s="16"/>
      <c r="J7" s="23"/>
      <c r="K7" s="16"/>
      <c r="L7" s="16"/>
      <c r="M7" s="16"/>
      <c r="N7" s="16"/>
      <c r="O7" s="16" t="s">
        <v>9</v>
      </c>
      <c r="P7" s="22"/>
      <c r="Q7" s="25"/>
      <c r="R7" s="23"/>
      <c r="S7" s="21"/>
    </row>
    <row r="8" spans="1:19" ht="17.25" customHeight="1" hidden="1">
      <c r="A8" s="15"/>
      <c r="B8" s="16" t="s">
        <v>10</v>
      </c>
      <c r="C8" s="16"/>
      <c r="D8" s="16"/>
      <c r="E8" s="22" t="s">
        <v>11</v>
      </c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7.25" customHeight="1">
      <c r="A9" s="15"/>
      <c r="B9" s="16" t="s">
        <v>12</v>
      </c>
      <c r="C9" s="16"/>
      <c r="D9" s="16"/>
      <c r="E9" s="26" t="s">
        <v>4</v>
      </c>
      <c r="F9" s="27"/>
      <c r="G9" s="27"/>
      <c r="H9" s="27"/>
      <c r="I9" s="27"/>
      <c r="J9" s="28"/>
      <c r="K9" s="16"/>
      <c r="L9" s="16"/>
      <c r="M9" s="16"/>
      <c r="N9" s="16"/>
      <c r="O9" s="16" t="s">
        <v>13</v>
      </c>
      <c r="P9" s="29"/>
      <c r="Q9" s="30"/>
      <c r="R9" s="28"/>
      <c r="S9" s="21"/>
    </row>
    <row r="10" spans="1:19" ht="17.25" customHeight="1" hidden="1">
      <c r="A10" s="15"/>
      <c r="B10" s="16" t="s">
        <v>14</v>
      </c>
      <c r="C10" s="16"/>
      <c r="D10" s="16"/>
      <c r="E10" s="31" t="s">
        <v>4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7.25" customHeight="1" hidden="1">
      <c r="A11" s="15"/>
      <c r="B11" s="16" t="s">
        <v>15</v>
      </c>
      <c r="C11" s="16"/>
      <c r="D11" s="16"/>
      <c r="E11" s="31" t="s">
        <v>4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7.25" customHeight="1" hidden="1">
      <c r="A12" s="15"/>
      <c r="B12" s="16" t="s">
        <v>16</v>
      </c>
      <c r="C12" s="16"/>
      <c r="D12" s="16"/>
      <c r="E12" s="31" t="s">
        <v>4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7.25" customHeight="1" hidden="1">
      <c r="A13" s="15"/>
      <c r="B13" s="16"/>
      <c r="C13" s="16"/>
      <c r="D13" s="16"/>
      <c r="E13" s="31" t="s">
        <v>4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7.25" customHeight="1" hidden="1">
      <c r="A14" s="15"/>
      <c r="B14" s="16"/>
      <c r="C14" s="16"/>
      <c r="D14" s="16"/>
      <c r="E14" s="31" t="s">
        <v>4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7.25" customHeight="1" hidden="1">
      <c r="A15" s="15"/>
      <c r="B15" s="16"/>
      <c r="C15" s="16"/>
      <c r="D15" s="16"/>
      <c r="E15" s="31" t="s">
        <v>4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7.25" customHeight="1" hidden="1">
      <c r="A16" s="15"/>
      <c r="B16" s="16"/>
      <c r="C16" s="16"/>
      <c r="D16" s="16"/>
      <c r="E16" s="31" t="s">
        <v>4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7.25" customHeight="1" hidden="1">
      <c r="A17" s="15"/>
      <c r="B17" s="16"/>
      <c r="C17" s="16"/>
      <c r="D17" s="16"/>
      <c r="E17" s="31" t="s">
        <v>4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7.25" customHeight="1" hidden="1">
      <c r="A18" s="15"/>
      <c r="B18" s="16"/>
      <c r="C18" s="16"/>
      <c r="D18" s="16"/>
      <c r="E18" s="31" t="s">
        <v>4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7.25" customHeight="1" hidden="1">
      <c r="A19" s="15"/>
      <c r="B19" s="16"/>
      <c r="C19" s="16"/>
      <c r="D19" s="16"/>
      <c r="E19" s="31" t="s">
        <v>4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7.25" customHeight="1" hidden="1">
      <c r="A20" s="15"/>
      <c r="B20" s="16"/>
      <c r="C20" s="16"/>
      <c r="D20" s="16"/>
      <c r="E20" s="31" t="s">
        <v>4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7.25" customHeight="1" hidden="1">
      <c r="A21" s="15"/>
      <c r="B21" s="16"/>
      <c r="C21" s="16"/>
      <c r="D21" s="16"/>
      <c r="E21" s="31" t="s">
        <v>4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7.25" customHeight="1" hidden="1">
      <c r="A22" s="15"/>
      <c r="B22" s="16"/>
      <c r="C22" s="16"/>
      <c r="D22" s="16"/>
      <c r="E22" s="31" t="s">
        <v>4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7.25" customHeight="1" hidden="1">
      <c r="A23" s="15"/>
      <c r="B23" s="16"/>
      <c r="C23" s="16"/>
      <c r="D23" s="16"/>
      <c r="E23" s="31" t="s">
        <v>4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7.25" customHeight="1" hidden="1">
      <c r="A24" s="15"/>
      <c r="B24" s="16"/>
      <c r="C24" s="16"/>
      <c r="D24" s="16"/>
      <c r="E24" s="31" t="s">
        <v>4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17</v>
      </c>
      <c r="P25" s="16" t="s">
        <v>18</v>
      </c>
      <c r="Q25" s="16"/>
      <c r="R25" s="16"/>
      <c r="S25" s="21"/>
    </row>
    <row r="26" spans="1:19" ht="17.25" customHeight="1">
      <c r="A26" s="15"/>
      <c r="B26" s="16" t="s">
        <v>19</v>
      </c>
      <c r="C26" s="16"/>
      <c r="D26" s="16"/>
      <c r="E26" s="17" t="s">
        <v>20</v>
      </c>
      <c r="F26" s="18"/>
      <c r="G26" s="18"/>
      <c r="H26" s="18"/>
      <c r="I26" s="18"/>
      <c r="J26" s="19"/>
      <c r="K26" s="16"/>
      <c r="L26" s="16"/>
      <c r="M26" s="16"/>
      <c r="N26" s="16"/>
      <c r="O26" s="32"/>
      <c r="P26" s="33"/>
      <c r="Q26" s="34"/>
      <c r="R26" s="35"/>
      <c r="S26" s="21"/>
    </row>
    <row r="27" spans="1:19" ht="17.25" customHeight="1">
      <c r="A27" s="15"/>
      <c r="B27" s="16" t="s">
        <v>21</v>
      </c>
      <c r="C27" s="16"/>
      <c r="D27" s="16"/>
      <c r="E27" s="22" t="s">
        <v>22</v>
      </c>
      <c r="F27" s="16"/>
      <c r="G27" s="16"/>
      <c r="H27" s="16"/>
      <c r="I27" s="16"/>
      <c r="J27" s="23"/>
      <c r="K27" s="16"/>
      <c r="L27" s="16"/>
      <c r="M27" s="16"/>
      <c r="N27" s="16"/>
      <c r="O27" s="32"/>
      <c r="P27" s="33"/>
      <c r="Q27" s="34"/>
      <c r="R27" s="35"/>
      <c r="S27" s="21"/>
    </row>
    <row r="28" spans="1:19" ht="17.25" customHeight="1">
      <c r="A28" s="15"/>
      <c r="B28" s="16" t="s">
        <v>23</v>
      </c>
      <c r="C28" s="16"/>
      <c r="D28" s="16"/>
      <c r="E28" s="22" t="s">
        <v>4</v>
      </c>
      <c r="F28" s="16"/>
      <c r="G28" s="16"/>
      <c r="H28" s="16"/>
      <c r="I28" s="16"/>
      <c r="J28" s="23"/>
      <c r="K28" s="16"/>
      <c r="L28" s="16"/>
      <c r="M28" s="16"/>
      <c r="N28" s="16"/>
      <c r="O28" s="32"/>
      <c r="P28" s="33"/>
      <c r="Q28" s="34"/>
      <c r="R28" s="35"/>
      <c r="S28" s="21"/>
    </row>
    <row r="29" spans="1:19" ht="17.25" customHeight="1">
      <c r="A29" s="15"/>
      <c r="B29" s="16"/>
      <c r="C29" s="16"/>
      <c r="D29" s="16"/>
      <c r="E29" s="29"/>
      <c r="F29" s="27"/>
      <c r="G29" s="27"/>
      <c r="H29" s="27"/>
      <c r="I29" s="27"/>
      <c r="J29" s="28"/>
      <c r="K29" s="16"/>
      <c r="L29" s="16"/>
      <c r="M29" s="16"/>
      <c r="N29" s="16"/>
      <c r="O29" s="25"/>
      <c r="P29" s="25"/>
      <c r="Q29" s="25"/>
      <c r="R29" s="16"/>
      <c r="S29" s="21"/>
    </row>
    <row r="30" spans="1:19" ht="17.25" customHeight="1">
      <c r="A30" s="15"/>
      <c r="B30" s="16"/>
      <c r="C30" s="16"/>
      <c r="D30" s="16"/>
      <c r="E30" s="36" t="s">
        <v>24</v>
      </c>
      <c r="F30" s="16"/>
      <c r="G30" s="16" t="s">
        <v>25</v>
      </c>
      <c r="H30" s="16"/>
      <c r="I30" s="16"/>
      <c r="J30" s="16"/>
      <c r="K30" s="16"/>
      <c r="L30" s="16"/>
      <c r="M30" s="16"/>
      <c r="N30" s="16"/>
      <c r="O30" s="36" t="s">
        <v>26</v>
      </c>
      <c r="P30" s="25"/>
      <c r="Q30" s="25"/>
      <c r="R30" s="37"/>
      <c r="S30" s="21"/>
    </row>
    <row r="31" spans="1:19" ht="17.25" customHeight="1">
      <c r="A31" s="15"/>
      <c r="B31" s="16"/>
      <c r="C31" s="16"/>
      <c r="D31" s="16"/>
      <c r="E31" s="32"/>
      <c r="F31" s="16"/>
      <c r="G31" s="33" t="s">
        <v>27</v>
      </c>
      <c r="H31" s="38"/>
      <c r="I31" s="39"/>
      <c r="J31" s="16"/>
      <c r="K31" s="16"/>
      <c r="L31" s="16"/>
      <c r="M31" s="16"/>
      <c r="N31" s="16"/>
      <c r="O31" s="40" t="s">
        <v>28</v>
      </c>
      <c r="P31" s="25"/>
      <c r="Q31" s="25"/>
      <c r="R31" s="41"/>
      <c r="S31" s="21"/>
    </row>
    <row r="32" spans="1:19" ht="8.25" customHeight="1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  <row r="33" spans="1:19" ht="20.25" customHeight="1">
      <c r="A33" s="45"/>
      <c r="B33" s="46"/>
      <c r="C33" s="46"/>
      <c r="D33" s="46"/>
      <c r="E33" s="47" t="s">
        <v>29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8"/>
    </row>
    <row r="34" spans="1:19" ht="20.25" customHeight="1">
      <c r="A34" s="49" t="s">
        <v>30</v>
      </c>
      <c r="B34" s="50"/>
      <c r="C34" s="50"/>
      <c r="D34" s="51"/>
      <c r="E34" s="52" t="s">
        <v>31</v>
      </c>
      <c r="F34" s="51"/>
      <c r="G34" s="52" t="s">
        <v>32</v>
      </c>
      <c r="H34" s="50"/>
      <c r="I34" s="51"/>
      <c r="J34" s="52" t="s">
        <v>33</v>
      </c>
      <c r="K34" s="50"/>
      <c r="L34" s="52" t="s">
        <v>34</v>
      </c>
      <c r="M34" s="50"/>
      <c r="N34" s="50"/>
      <c r="O34" s="51"/>
      <c r="P34" s="52" t="s">
        <v>35</v>
      </c>
      <c r="Q34" s="50"/>
      <c r="R34" s="50"/>
      <c r="S34" s="53"/>
    </row>
    <row r="35" spans="1:19" ht="20.25" customHeight="1">
      <c r="A35" s="54"/>
      <c r="B35" s="55"/>
      <c r="C35" s="55"/>
      <c r="D35" s="56">
        <v>0</v>
      </c>
      <c r="E35" s="57">
        <f>IF(D35=0,0,R47/D35)</f>
        <v>0</v>
      </c>
      <c r="F35" s="58"/>
      <c r="G35" s="59"/>
      <c r="H35" s="55"/>
      <c r="I35" s="56">
        <v>0</v>
      </c>
      <c r="J35" s="57">
        <f>IF(I35=0,0,R47/I35)</f>
        <v>0</v>
      </c>
      <c r="K35" s="60"/>
      <c r="L35" s="59"/>
      <c r="M35" s="55"/>
      <c r="N35" s="55"/>
      <c r="O35" s="56">
        <v>0</v>
      </c>
      <c r="P35" s="59"/>
      <c r="Q35" s="55"/>
      <c r="R35" s="61">
        <f>IF(O35=0,0,R47/O35)</f>
        <v>0</v>
      </c>
      <c r="S35" s="62"/>
    </row>
    <row r="36" spans="1:19" ht="20.25" customHeight="1">
      <c r="A36" s="45"/>
      <c r="B36" s="46"/>
      <c r="C36" s="46"/>
      <c r="D36" s="46"/>
      <c r="E36" s="47" t="s">
        <v>36</v>
      </c>
      <c r="F36" s="46"/>
      <c r="G36" s="46"/>
      <c r="H36" s="46"/>
      <c r="I36" s="46"/>
      <c r="J36" s="63" t="s">
        <v>37</v>
      </c>
      <c r="K36" s="46"/>
      <c r="L36" s="46"/>
      <c r="M36" s="46"/>
      <c r="N36" s="46"/>
      <c r="O36" s="46"/>
      <c r="P36" s="46"/>
      <c r="Q36" s="46"/>
      <c r="R36" s="46"/>
      <c r="S36" s="48"/>
    </row>
    <row r="37" spans="1:19" ht="20.25" customHeight="1">
      <c r="A37" s="64" t="s">
        <v>38</v>
      </c>
      <c r="B37" s="65"/>
      <c r="C37" s="66" t="s">
        <v>39</v>
      </c>
      <c r="D37" s="67"/>
      <c r="E37" s="67"/>
      <c r="F37" s="68"/>
      <c r="G37" s="64" t="s">
        <v>40</v>
      </c>
      <c r="H37" s="69"/>
      <c r="I37" s="66" t="s">
        <v>41</v>
      </c>
      <c r="J37" s="67"/>
      <c r="K37" s="67"/>
      <c r="L37" s="64" t="s">
        <v>42</v>
      </c>
      <c r="M37" s="69"/>
      <c r="N37" s="66" t="s">
        <v>43</v>
      </c>
      <c r="O37" s="67"/>
      <c r="P37" s="67"/>
      <c r="Q37" s="67"/>
      <c r="R37" s="67"/>
      <c r="S37" s="68"/>
    </row>
    <row r="38" spans="1:19" ht="20.25" customHeight="1">
      <c r="A38" s="70">
        <v>1</v>
      </c>
      <c r="B38" s="71" t="s">
        <v>44</v>
      </c>
      <c r="C38" s="19"/>
      <c r="D38" s="72" t="s">
        <v>45</v>
      </c>
      <c r="E38" s="73">
        <f>SUMIF(Rozpocet!O5:O65535,8,Rozpocet!I5:I65535)</f>
        <v>0</v>
      </c>
      <c r="F38" s="74"/>
      <c r="G38" s="70">
        <v>8</v>
      </c>
      <c r="H38" s="75" t="s">
        <v>46</v>
      </c>
      <c r="I38" s="35"/>
      <c r="J38" s="76">
        <v>0</v>
      </c>
      <c r="K38" s="77"/>
      <c r="L38" s="70">
        <v>13</v>
      </c>
      <c r="M38" s="33" t="s">
        <v>47</v>
      </c>
      <c r="N38" s="38"/>
      <c r="O38" s="38"/>
      <c r="P38" s="78">
        <f>M49</f>
        <v>19</v>
      </c>
      <c r="Q38" s="79" t="s">
        <v>48</v>
      </c>
      <c r="R38" s="73">
        <v>0</v>
      </c>
      <c r="S38" s="74"/>
    </row>
    <row r="39" spans="1:19" ht="20.25" customHeight="1">
      <c r="A39" s="70">
        <v>2</v>
      </c>
      <c r="B39" s="80"/>
      <c r="C39" s="28"/>
      <c r="D39" s="72" t="s">
        <v>49</v>
      </c>
      <c r="E39" s="73">
        <f>SUMIF(Rozpocet!O10:O65536,4,Rozpocet!I10:I65536)</f>
        <v>0</v>
      </c>
      <c r="F39" s="74"/>
      <c r="G39" s="70">
        <v>9</v>
      </c>
      <c r="H39" s="16" t="s">
        <v>50</v>
      </c>
      <c r="I39" s="72"/>
      <c r="J39" s="76">
        <v>0</v>
      </c>
      <c r="K39" s="77"/>
      <c r="L39" s="70">
        <v>14</v>
      </c>
      <c r="M39" s="33" t="s">
        <v>51</v>
      </c>
      <c r="N39" s="38"/>
      <c r="O39" s="38"/>
      <c r="P39" s="78">
        <f>M49</f>
        <v>19</v>
      </c>
      <c r="Q39" s="79" t="s">
        <v>48</v>
      </c>
      <c r="R39" s="73">
        <v>0</v>
      </c>
      <c r="S39" s="74"/>
    </row>
    <row r="40" spans="1:19" ht="20.25" customHeight="1">
      <c r="A40" s="70">
        <v>3</v>
      </c>
      <c r="B40" s="71" t="s">
        <v>52</v>
      </c>
      <c r="C40" s="19"/>
      <c r="D40" s="72" t="s">
        <v>45</v>
      </c>
      <c r="E40" s="73">
        <f>SUMIF(Rozpocet!O11:O65536,32,Rozpocet!I11:I65536)</f>
        <v>0</v>
      </c>
      <c r="F40" s="74"/>
      <c r="G40" s="70">
        <v>10</v>
      </c>
      <c r="H40" s="75" t="s">
        <v>53</v>
      </c>
      <c r="I40" s="35"/>
      <c r="J40" s="76">
        <v>0</v>
      </c>
      <c r="K40" s="77"/>
      <c r="L40" s="70">
        <v>15</v>
      </c>
      <c r="M40" s="33" t="s">
        <v>54</v>
      </c>
      <c r="N40" s="38"/>
      <c r="O40" s="38"/>
      <c r="P40" s="78">
        <f>M49</f>
        <v>19</v>
      </c>
      <c r="Q40" s="79" t="s">
        <v>48</v>
      </c>
      <c r="R40" s="73">
        <v>0</v>
      </c>
      <c r="S40" s="74"/>
    </row>
    <row r="41" spans="1:19" ht="20.25" customHeight="1">
      <c r="A41" s="70">
        <v>4</v>
      </c>
      <c r="B41" s="80"/>
      <c r="C41" s="28"/>
      <c r="D41" s="72" t="s">
        <v>49</v>
      </c>
      <c r="E41" s="73">
        <f>SUMIF(Rozpocet!O12:O65536,16,Rozpocet!I12:I65536)+SUMIF(Rozpocet!O12:O65536,128,Rozpocet!I12:I65536)</f>
        <v>0</v>
      </c>
      <c r="F41" s="74"/>
      <c r="G41" s="70">
        <v>11</v>
      </c>
      <c r="H41" s="75"/>
      <c r="I41" s="35"/>
      <c r="J41" s="76">
        <v>0</v>
      </c>
      <c r="K41" s="77"/>
      <c r="L41" s="70">
        <v>16</v>
      </c>
      <c r="M41" s="33" t="s">
        <v>55</v>
      </c>
      <c r="N41" s="38"/>
      <c r="O41" s="38"/>
      <c r="P41" s="78">
        <f>M49</f>
        <v>19</v>
      </c>
      <c r="Q41" s="79" t="s">
        <v>48</v>
      </c>
      <c r="R41" s="73">
        <v>0</v>
      </c>
      <c r="S41" s="74"/>
    </row>
    <row r="42" spans="1:19" ht="20.25" customHeight="1">
      <c r="A42" s="70">
        <v>5</v>
      </c>
      <c r="B42" s="71" t="s">
        <v>56</v>
      </c>
      <c r="C42" s="19"/>
      <c r="D42" s="72" t="s">
        <v>45</v>
      </c>
      <c r="E42" s="73">
        <f>SUMIF(Rozpocet!O13:O65536,256,Rozpocet!I13:I65536)</f>
        <v>0</v>
      </c>
      <c r="F42" s="74"/>
      <c r="G42" s="81"/>
      <c r="H42" s="38"/>
      <c r="I42" s="35"/>
      <c r="J42" s="82"/>
      <c r="K42" s="77"/>
      <c r="L42" s="70">
        <v>17</v>
      </c>
      <c r="M42" s="33" t="s">
        <v>57</v>
      </c>
      <c r="N42" s="38"/>
      <c r="O42" s="38"/>
      <c r="P42" s="78">
        <f>M49</f>
        <v>19</v>
      </c>
      <c r="Q42" s="79" t="s">
        <v>48</v>
      </c>
      <c r="R42" s="73">
        <v>0</v>
      </c>
      <c r="S42" s="74"/>
    </row>
    <row r="43" spans="1:19" ht="20.25" customHeight="1">
      <c r="A43" s="70">
        <v>6</v>
      </c>
      <c r="B43" s="80"/>
      <c r="C43" s="28"/>
      <c r="D43" s="72" t="s">
        <v>49</v>
      </c>
      <c r="E43" s="73">
        <f>SUMIF(Rozpocet!O14:O65536,64,Rozpocet!I14:I65536)</f>
        <v>0</v>
      </c>
      <c r="F43" s="74"/>
      <c r="G43" s="81"/>
      <c r="H43" s="38"/>
      <c r="I43" s="35"/>
      <c r="J43" s="82"/>
      <c r="K43" s="77"/>
      <c r="L43" s="70">
        <v>18</v>
      </c>
      <c r="M43" s="75" t="s">
        <v>58</v>
      </c>
      <c r="N43" s="38"/>
      <c r="O43" s="38"/>
      <c r="P43" s="38"/>
      <c r="Q43" s="35"/>
      <c r="R43" s="73">
        <f>SUMIF(Rozpocet!O14:O65536,1024,Rozpocet!I14:I65536)</f>
        <v>0</v>
      </c>
      <c r="S43" s="74"/>
    </row>
    <row r="44" spans="1:19" ht="20.25" customHeight="1">
      <c r="A44" s="70">
        <v>7</v>
      </c>
      <c r="B44" s="83" t="s">
        <v>59</v>
      </c>
      <c r="C44" s="38"/>
      <c r="D44" s="35"/>
      <c r="E44" s="84">
        <f>SUM(E38:E43)</f>
        <v>0</v>
      </c>
      <c r="F44" s="48"/>
      <c r="G44" s="70">
        <v>12</v>
      </c>
      <c r="H44" s="83" t="s">
        <v>60</v>
      </c>
      <c r="I44" s="35"/>
      <c r="J44" s="85">
        <f>SUM(J38:J41)</f>
        <v>0</v>
      </c>
      <c r="K44" s="86"/>
      <c r="L44" s="70">
        <v>19</v>
      </c>
      <c r="M44" s="71" t="s">
        <v>61</v>
      </c>
      <c r="N44" s="18"/>
      <c r="O44" s="18"/>
      <c r="P44" s="18"/>
      <c r="Q44" s="87"/>
      <c r="R44" s="84">
        <f>SUM(R38:R43)</f>
        <v>0</v>
      </c>
      <c r="S44" s="48"/>
    </row>
    <row r="45" spans="1:19" ht="20.25" customHeight="1">
      <c r="A45" s="88">
        <v>20</v>
      </c>
      <c r="B45" s="89" t="s">
        <v>62</v>
      </c>
      <c r="C45" s="90"/>
      <c r="D45" s="91"/>
      <c r="E45" s="92">
        <f>SUMIF(Rozpocet!O14:O65536,512,Rozpocet!I14:I65536)</f>
        <v>0</v>
      </c>
      <c r="F45" s="44"/>
      <c r="G45" s="88">
        <v>21</v>
      </c>
      <c r="H45" s="89" t="s">
        <v>63</v>
      </c>
      <c r="I45" s="91"/>
      <c r="J45" s="93">
        <v>0</v>
      </c>
      <c r="K45" s="94">
        <f>M49</f>
        <v>19</v>
      </c>
      <c r="L45" s="88">
        <v>22</v>
      </c>
      <c r="M45" s="89" t="s">
        <v>64</v>
      </c>
      <c r="N45" s="90"/>
      <c r="O45" s="90"/>
      <c r="P45" s="90"/>
      <c r="Q45" s="91"/>
      <c r="R45" s="92">
        <f>SUMIF(Rozpocet!O14:O65536,"&lt;4",Rozpocet!I14:I65536)+SUMIF(Rozpocet!O14:O65536,"&gt;1024",Rozpocet!I14:I65536)</f>
        <v>0</v>
      </c>
      <c r="S45" s="44"/>
    </row>
    <row r="46" spans="1:19" ht="20.25" customHeight="1">
      <c r="A46" s="95" t="s">
        <v>21</v>
      </c>
      <c r="B46" s="13"/>
      <c r="C46" s="13"/>
      <c r="D46" s="13"/>
      <c r="E46" s="13"/>
      <c r="F46" s="96"/>
      <c r="G46" s="97"/>
      <c r="H46" s="13"/>
      <c r="I46" s="13"/>
      <c r="J46" s="13"/>
      <c r="K46" s="13"/>
      <c r="L46" s="64" t="s">
        <v>65</v>
      </c>
      <c r="M46" s="51"/>
      <c r="N46" s="66" t="s">
        <v>66</v>
      </c>
      <c r="O46" s="50"/>
      <c r="P46" s="50"/>
      <c r="Q46" s="50"/>
      <c r="R46" s="50"/>
      <c r="S46" s="53"/>
    </row>
    <row r="47" spans="1:19" ht="20.25" customHeight="1">
      <c r="A47" s="15"/>
      <c r="B47" s="16"/>
      <c r="C47" s="16"/>
      <c r="D47" s="16"/>
      <c r="E47" s="16"/>
      <c r="F47" s="23"/>
      <c r="G47" s="98"/>
      <c r="H47" s="16"/>
      <c r="I47" s="16"/>
      <c r="J47" s="16"/>
      <c r="K47" s="16"/>
      <c r="L47" s="70">
        <v>23</v>
      </c>
      <c r="M47" s="75" t="s">
        <v>67</v>
      </c>
      <c r="N47" s="38"/>
      <c r="O47" s="38"/>
      <c r="P47" s="38"/>
      <c r="Q47" s="74"/>
      <c r="R47" s="84">
        <f>ROUND(E44+J44+R44+E45+J45+R45,2)</f>
        <v>0</v>
      </c>
      <c r="S47" s="48"/>
    </row>
    <row r="48" spans="1:19" ht="20.25" customHeight="1">
      <c r="A48" s="99" t="s">
        <v>68</v>
      </c>
      <c r="B48" s="27"/>
      <c r="C48" s="27"/>
      <c r="D48" s="27"/>
      <c r="E48" s="27"/>
      <c r="F48" s="28"/>
      <c r="G48" s="100" t="s">
        <v>69</v>
      </c>
      <c r="H48" s="27"/>
      <c r="I48" s="27"/>
      <c r="J48" s="27"/>
      <c r="K48" s="27"/>
      <c r="L48" s="70">
        <v>24</v>
      </c>
      <c r="M48" s="101">
        <v>9</v>
      </c>
      <c r="N48" s="28" t="s">
        <v>48</v>
      </c>
      <c r="O48" s="102">
        <f>R47-O49</f>
        <v>0</v>
      </c>
      <c r="P48" s="38" t="s">
        <v>70</v>
      </c>
      <c r="Q48" s="35"/>
      <c r="R48" s="103">
        <f>ROUND(O48*M48/100,1)</f>
        <v>0</v>
      </c>
      <c r="S48" s="104"/>
    </row>
    <row r="49" spans="1:19" ht="20.25" customHeight="1">
      <c r="A49" s="105" t="s">
        <v>19</v>
      </c>
      <c r="B49" s="18"/>
      <c r="C49" s="18"/>
      <c r="D49" s="18"/>
      <c r="E49" s="18"/>
      <c r="F49" s="19"/>
      <c r="G49" s="106"/>
      <c r="H49" s="18"/>
      <c r="I49" s="18"/>
      <c r="J49" s="18"/>
      <c r="K49" s="18"/>
      <c r="L49" s="70">
        <v>25</v>
      </c>
      <c r="M49" s="107">
        <v>19</v>
      </c>
      <c r="N49" s="35" t="s">
        <v>48</v>
      </c>
      <c r="O49" s="102">
        <f>SUMIF(Rozpocet!N14:N65536,M49,Rozpocet!I14:I65536)+SUMIF(P38:P42,M49,R38:R42)+IF(K45=M49,J45,0)</f>
        <v>0</v>
      </c>
      <c r="P49" s="38" t="s">
        <v>70</v>
      </c>
      <c r="Q49" s="35"/>
      <c r="R49" s="73">
        <f>ROUND(O49*M49/100,1)</f>
        <v>0</v>
      </c>
      <c r="S49" s="74"/>
    </row>
    <row r="50" spans="1:19" ht="20.25" customHeight="1">
      <c r="A50" s="15"/>
      <c r="B50" s="16"/>
      <c r="C50" s="16"/>
      <c r="D50" s="16"/>
      <c r="E50" s="16"/>
      <c r="F50" s="23"/>
      <c r="G50" s="98"/>
      <c r="H50" s="16"/>
      <c r="I50" s="16"/>
      <c r="J50" s="16"/>
      <c r="K50" s="16"/>
      <c r="L50" s="88">
        <v>26</v>
      </c>
      <c r="M50" s="108" t="s">
        <v>71</v>
      </c>
      <c r="N50" s="90"/>
      <c r="O50" s="90"/>
      <c r="P50" s="90"/>
      <c r="Q50" s="109"/>
      <c r="R50" s="110">
        <f>R47+R48+R49</f>
        <v>0</v>
      </c>
      <c r="S50" s="111"/>
    </row>
    <row r="51" spans="1:19" ht="20.25" customHeight="1">
      <c r="A51" s="99" t="s">
        <v>68</v>
      </c>
      <c r="B51" s="27"/>
      <c r="C51" s="27"/>
      <c r="D51" s="27"/>
      <c r="E51" s="27"/>
      <c r="F51" s="28"/>
      <c r="G51" s="100" t="s">
        <v>69</v>
      </c>
      <c r="H51" s="27"/>
      <c r="I51" s="27"/>
      <c r="J51" s="27"/>
      <c r="K51" s="27"/>
      <c r="L51" s="64" t="s">
        <v>72</v>
      </c>
      <c r="M51" s="51"/>
      <c r="N51" s="66" t="s">
        <v>73</v>
      </c>
      <c r="O51" s="50"/>
      <c r="P51" s="50"/>
      <c r="Q51" s="50"/>
      <c r="R51" s="112"/>
      <c r="S51" s="53"/>
    </row>
    <row r="52" spans="1:19" ht="20.25" customHeight="1">
      <c r="A52" s="105" t="s">
        <v>23</v>
      </c>
      <c r="B52" s="18"/>
      <c r="C52" s="18"/>
      <c r="D52" s="18"/>
      <c r="E52" s="18"/>
      <c r="F52" s="19"/>
      <c r="G52" s="106"/>
      <c r="H52" s="18"/>
      <c r="I52" s="18"/>
      <c r="J52" s="18"/>
      <c r="K52" s="18"/>
      <c r="L52" s="70">
        <v>27</v>
      </c>
      <c r="M52" s="75" t="s">
        <v>74</v>
      </c>
      <c r="N52" s="38"/>
      <c r="O52" s="38"/>
      <c r="P52" s="38"/>
      <c r="Q52" s="35"/>
      <c r="R52" s="73">
        <v>0</v>
      </c>
      <c r="S52" s="74"/>
    </row>
    <row r="53" spans="1:19" ht="20.25" customHeight="1">
      <c r="A53" s="15"/>
      <c r="B53" s="16"/>
      <c r="C53" s="16"/>
      <c r="D53" s="16"/>
      <c r="E53" s="16"/>
      <c r="F53" s="23"/>
      <c r="G53" s="98"/>
      <c r="H53" s="16"/>
      <c r="I53" s="16"/>
      <c r="J53" s="16"/>
      <c r="K53" s="16"/>
      <c r="L53" s="70">
        <v>28</v>
      </c>
      <c r="M53" s="75" t="s">
        <v>75</v>
      </c>
      <c r="N53" s="38"/>
      <c r="O53" s="38"/>
      <c r="P53" s="38"/>
      <c r="Q53" s="35"/>
      <c r="R53" s="73">
        <v>0</v>
      </c>
      <c r="S53" s="74"/>
    </row>
    <row r="54" spans="1:19" ht="20.25" customHeight="1">
      <c r="A54" s="113" t="s">
        <v>68</v>
      </c>
      <c r="B54" s="43"/>
      <c r="C54" s="43"/>
      <c r="D54" s="43"/>
      <c r="E54" s="43"/>
      <c r="F54" s="114"/>
      <c r="G54" s="115" t="s">
        <v>69</v>
      </c>
      <c r="H54" s="43"/>
      <c r="I54" s="43"/>
      <c r="J54" s="43"/>
      <c r="K54" s="43"/>
      <c r="L54" s="88">
        <v>29</v>
      </c>
      <c r="M54" s="89" t="s">
        <v>76</v>
      </c>
      <c r="N54" s="90"/>
      <c r="O54" s="90"/>
      <c r="P54" s="90"/>
      <c r="Q54" s="91"/>
      <c r="R54" s="57">
        <v>0</v>
      </c>
      <c r="S54" s="116"/>
    </row>
  </sheetData>
  <printOptions horizontalCentered="1" verticalCentered="1"/>
  <pageMargins left="0.5905511975288391" right="0.5905511975288391" top="0.9055117964744568" bottom="0.9055117964744568" header="0" footer="0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showGridLines="0" workbookViewId="0" topLeftCell="A1">
      <pane ySplit="13" topLeftCell="BM14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11.7109375" style="1" customWidth="1"/>
    <col min="2" max="2" width="55.7109375" style="1" customWidth="1"/>
    <col min="3" max="3" width="13.57421875" style="1" customWidth="1"/>
    <col min="4" max="4" width="13.7109375" style="1" hidden="1" customWidth="1"/>
    <col min="5" max="5" width="13.8515625" style="1" hidden="1" customWidth="1"/>
    <col min="6" max="16384" width="9.140625" style="1" customWidth="1"/>
  </cols>
  <sheetData>
    <row r="1" spans="1:5" ht="18" customHeight="1">
      <c r="A1" s="117" t="s">
        <v>77</v>
      </c>
      <c r="B1" s="118"/>
      <c r="C1" s="118"/>
      <c r="D1" s="118"/>
      <c r="E1" s="118"/>
    </row>
    <row r="2" spans="1:5" ht="12" customHeight="1">
      <c r="A2" s="119" t="s">
        <v>78</v>
      </c>
      <c r="B2" s="120" t="str">
        <f>'Krycí list'!E5</f>
        <v>Obnova zahrady Kinských v Praze -Dětské hřiště II a obnova okolí</v>
      </c>
      <c r="C2" s="121"/>
      <c r="D2" s="121"/>
      <c r="E2" s="121"/>
    </row>
    <row r="3" spans="1:5" ht="12" customHeight="1">
      <c r="A3" s="119" t="s">
        <v>79</v>
      </c>
      <c r="B3" s="120" t="str">
        <f>'Krycí list'!E7</f>
        <v>S0 08-7 Venkovní schodiště</v>
      </c>
      <c r="C3" s="122"/>
      <c r="D3" s="120"/>
      <c r="E3" s="123"/>
    </row>
    <row r="4" spans="1:5" ht="12" customHeight="1">
      <c r="A4" s="119" t="s">
        <v>80</v>
      </c>
      <c r="B4" s="120" t="str">
        <f>'Krycí list'!E9</f>
        <v> </v>
      </c>
      <c r="C4" s="122"/>
      <c r="D4" s="120"/>
      <c r="E4" s="123"/>
    </row>
    <row r="5" spans="1:5" ht="12" customHeight="1">
      <c r="A5" s="120" t="s">
        <v>81</v>
      </c>
      <c r="B5" s="120" t="str">
        <f>'Krycí list'!P5</f>
        <v> </v>
      </c>
      <c r="C5" s="122"/>
      <c r="D5" s="120"/>
      <c r="E5" s="123"/>
    </row>
    <row r="6" spans="1:5" ht="6" customHeight="1">
      <c r="A6" s="120"/>
      <c r="B6" s="120"/>
      <c r="C6" s="122"/>
      <c r="D6" s="120"/>
      <c r="E6" s="123"/>
    </row>
    <row r="7" spans="1:5" ht="12" customHeight="1">
      <c r="A7" s="120" t="s">
        <v>82</v>
      </c>
      <c r="B7" s="120" t="str">
        <f>'Krycí list'!E26</f>
        <v>Hl.město Praha,Mariánské nám. ,P1</v>
      </c>
      <c r="C7" s="122"/>
      <c r="D7" s="120"/>
      <c r="E7" s="123"/>
    </row>
    <row r="8" spans="1:5" ht="12" customHeight="1">
      <c r="A8" s="120" t="s">
        <v>83</v>
      </c>
      <c r="B8" s="120" t="str">
        <f>'Krycí list'!E28</f>
        <v> </v>
      </c>
      <c r="C8" s="122"/>
      <c r="D8" s="120"/>
      <c r="E8" s="123"/>
    </row>
    <row r="9" spans="1:5" ht="12" customHeight="1">
      <c r="A9" s="120" t="s">
        <v>84</v>
      </c>
      <c r="B9" s="120" t="s">
        <v>85</v>
      </c>
      <c r="C9" s="122"/>
      <c r="D9" s="120"/>
      <c r="E9" s="123"/>
    </row>
    <row r="10" spans="1:5" ht="6" customHeight="1">
      <c r="A10" s="118"/>
      <c r="B10" s="118"/>
      <c r="C10" s="118"/>
      <c r="D10" s="118"/>
      <c r="E10" s="118"/>
    </row>
    <row r="11" spans="1:5" ht="12" customHeight="1">
      <c r="A11" s="124" t="s">
        <v>86</v>
      </c>
      <c r="B11" s="125" t="s">
        <v>87</v>
      </c>
      <c r="C11" s="126" t="s">
        <v>88</v>
      </c>
      <c r="D11" s="127" t="s">
        <v>89</v>
      </c>
      <c r="E11" s="126" t="s">
        <v>90</v>
      </c>
    </row>
    <row r="12" spans="1:5" ht="12" customHeight="1">
      <c r="A12" s="128">
        <v>1</v>
      </c>
      <c r="B12" s="129">
        <v>2</v>
      </c>
      <c r="C12" s="130">
        <v>3</v>
      </c>
      <c r="D12" s="131">
        <v>4</v>
      </c>
      <c r="E12" s="130">
        <v>5</v>
      </c>
    </row>
    <row r="13" spans="1:5" ht="3.75" customHeight="1">
      <c r="A13" s="132"/>
      <c r="B13" s="133"/>
      <c r="C13" s="133"/>
      <c r="D13" s="133"/>
      <c r="E13" s="134"/>
    </row>
    <row r="14" spans="1:5" s="135" customFormat="1" ht="12.75" customHeight="1">
      <c r="A14" s="136" t="str">
        <f>Rozpocet!D14</f>
        <v>HSV</v>
      </c>
      <c r="B14" s="137" t="str">
        <f>Rozpocet!E14</f>
        <v>Práce a dodávky HSV</v>
      </c>
      <c r="C14" s="138">
        <f>Rozpocet!I14</f>
        <v>0</v>
      </c>
      <c r="D14" s="139">
        <f>Rozpocet!K14</f>
        <v>91.25349406</v>
      </c>
      <c r="E14" s="139">
        <f>Rozpocet!M14</f>
        <v>0</v>
      </c>
    </row>
    <row r="15" spans="1:5" s="135" customFormat="1" ht="12.75" customHeight="1">
      <c r="A15" s="140" t="str">
        <f>Rozpocet!D15</f>
        <v>1</v>
      </c>
      <c r="B15" s="141" t="str">
        <f>Rozpocet!E15</f>
        <v>Zemní práce</v>
      </c>
      <c r="C15" s="142">
        <f>Rozpocet!I15</f>
        <v>0</v>
      </c>
      <c r="D15" s="143">
        <f>Rozpocet!K15</f>
        <v>0</v>
      </c>
      <c r="E15" s="143">
        <f>Rozpocet!M15</f>
        <v>0</v>
      </c>
    </row>
    <row r="16" spans="1:5" s="135" customFormat="1" ht="12.75" customHeight="1">
      <c r="A16" s="140" t="str">
        <f>Rozpocet!D27</f>
        <v>2</v>
      </c>
      <c r="B16" s="141" t="str">
        <f>Rozpocet!E27</f>
        <v>Zakládání</v>
      </c>
      <c r="C16" s="142">
        <f>Rozpocet!I27</f>
        <v>0</v>
      </c>
      <c r="D16" s="143">
        <f>Rozpocet!K27</f>
        <v>25.59797918</v>
      </c>
      <c r="E16" s="143">
        <f>Rozpocet!M27</f>
        <v>0</v>
      </c>
    </row>
    <row r="17" spans="1:5" s="135" customFormat="1" ht="12.75" customHeight="1">
      <c r="A17" s="140" t="str">
        <f>Rozpocet!D34</f>
        <v>4</v>
      </c>
      <c r="B17" s="141" t="str">
        <f>Rozpocet!E34</f>
        <v>Vodorovné konstrukce</v>
      </c>
      <c r="C17" s="142">
        <f>Rozpocet!I34</f>
        <v>0</v>
      </c>
      <c r="D17" s="143">
        <f>Rozpocet!K34</f>
        <v>4.823272960000001</v>
      </c>
      <c r="E17" s="143">
        <f>Rozpocet!M34</f>
        <v>0</v>
      </c>
    </row>
    <row r="18" spans="1:5" s="135" customFormat="1" ht="12.75" customHeight="1">
      <c r="A18" s="140" t="str">
        <f>Rozpocet!D36</f>
        <v>5</v>
      </c>
      <c r="B18" s="141" t="str">
        <f>Rozpocet!E36</f>
        <v>Komunikace</v>
      </c>
      <c r="C18" s="142">
        <f>Rozpocet!I36</f>
        <v>0</v>
      </c>
      <c r="D18" s="143">
        <f>Rozpocet!K36</f>
        <v>43.58546691999999</v>
      </c>
      <c r="E18" s="143">
        <f>Rozpocet!M36</f>
        <v>0</v>
      </c>
    </row>
    <row r="19" spans="1:5" s="135" customFormat="1" ht="12.75" customHeight="1">
      <c r="A19" s="140" t="str">
        <f>Rozpocet!D42</f>
        <v>9</v>
      </c>
      <c r="B19" s="141" t="str">
        <f>Rozpocet!E42</f>
        <v>Ostatní konstrukce a práce-bourání</v>
      </c>
      <c r="C19" s="142">
        <f>Rozpocet!I42</f>
        <v>0</v>
      </c>
      <c r="D19" s="143">
        <f>Rozpocet!K42</f>
        <v>17.246775</v>
      </c>
      <c r="E19" s="143">
        <f>Rozpocet!M42</f>
        <v>0</v>
      </c>
    </row>
    <row r="20" spans="1:5" s="135" customFormat="1" ht="12.75" customHeight="1">
      <c r="A20" s="136" t="str">
        <f>Rozpocet!D46</f>
        <v>PSV</v>
      </c>
      <c r="B20" s="137" t="str">
        <f>Rozpocet!E46</f>
        <v>Práce a dodávky PSV</v>
      </c>
      <c r="C20" s="138">
        <f>Rozpocet!I46</f>
        <v>0</v>
      </c>
      <c r="D20" s="139">
        <f>Rozpocet!K46</f>
        <v>0.011009249999999998</v>
      </c>
      <c r="E20" s="139">
        <f>Rozpocet!M46</f>
        <v>0</v>
      </c>
    </row>
    <row r="21" spans="1:5" s="135" customFormat="1" ht="12.75" customHeight="1">
      <c r="A21" s="140" t="str">
        <f>Rozpocet!D47</f>
        <v>767</v>
      </c>
      <c r="B21" s="141" t="str">
        <f>Rozpocet!E47</f>
        <v>Konstrukce zámečnické</v>
      </c>
      <c r="C21" s="142">
        <f>Rozpocet!I47</f>
        <v>0</v>
      </c>
      <c r="D21" s="143">
        <f>Rozpocet!K47</f>
        <v>0</v>
      </c>
      <c r="E21" s="143">
        <f>Rozpocet!M47</f>
        <v>0</v>
      </c>
    </row>
    <row r="22" spans="1:5" s="135" customFormat="1" ht="12.75" customHeight="1">
      <c r="A22" s="140" t="str">
        <f>Rozpocet!D51</f>
        <v>783</v>
      </c>
      <c r="B22" s="141" t="str">
        <f>Rozpocet!E51</f>
        <v>Dokončovací práce - nátěry</v>
      </c>
      <c r="C22" s="142">
        <f>Rozpocet!I51</f>
        <v>0</v>
      </c>
      <c r="D22" s="143">
        <f>Rozpocet!K51</f>
        <v>0.0026459999999999995</v>
      </c>
      <c r="E22" s="143">
        <f>Rozpocet!M51</f>
        <v>0</v>
      </c>
    </row>
    <row r="23" spans="1:5" s="135" customFormat="1" ht="12.75" customHeight="1">
      <c r="A23" s="140" t="str">
        <f>Rozpocet!D54</f>
        <v>789</v>
      </c>
      <c r="B23" s="141" t="str">
        <f>Rozpocet!E54</f>
        <v>Povrchové úpravy technologických zařízení</v>
      </c>
      <c r="C23" s="142">
        <f>Rozpocet!I54</f>
        <v>0</v>
      </c>
      <c r="D23" s="143">
        <f>Rozpocet!K54</f>
        <v>0.00836325</v>
      </c>
      <c r="E23" s="143">
        <f>Rozpocet!M54</f>
        <v>0</v>
      </c>
    </row>
    <row r="24" spans="2:5" s="144" customFormat="1" ht="12.75" customHeight="1">
      <c r="B24" s="145" t="s">
        <v>91</v>
      </c>
      <c r="C24" s="146">
        <f>Rozpocet!I56</f>
        <v>0</v>
      </c>
      <c r="D24" s="147">
        <f>Rozpocet!K56</f>
        <v>91.26450331</v>
      </c>
      <c r="E24" s="147">
        <f>Rozpocet!M56</f>
        <v>0</v>
      </c>
    </row>
  </sheetData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6"/>
  <sheetViews>
    <sheetView showGridLines="0" workbookViewId="0" topLeftCell="A1">
      <pane ySplit="13" topLeftCell="BM14" activePane="bottomLeft" state="frozen"/>
      <selection pane="topLeft" activeCell="A1" sqref="A1"/>
      <selection pane="bottomLeft" activeCell="A1" sqref="A1"/>
    </sheetView>
  </sheetViews>
  <sheetFormatPr defaultColWidth="9.140625" defaultRowHeight="11.25" customHeight="1"/>
  <cols>
    <col min="1" max="1" width="5.57421875" style="1" customWidth="1"/>
    <col min="2" max="2" width="4.421875" style="1" customWidth="1"/>
    <col min="3" max="3" width="4.7109375" style="1" customWidth="1"/>
    <col min="4" max="4" width="12.7109375" style="1" customWidth="1"/>
    <col min="5" max="5" width="55.57421875" style="1" customWidth="1"/>
    <col min="6" max="6" width="4.7109375" style="1" customWidth="1"/>
    <col min="7" max="7" width="9.8515625" style="1" customWidth="1"/>
    <col min="8" max="8" width="9.7109375" style="1" customWidth="1"/>
    <col min="9" max="9" width="13.57421875" style="1" customWidth="1"/>
    <col min="10" max="10" width="10.57421875" style="1" hidden="1" customWidth="1"/>
    <col min="11" max="11" width="10.8515625" style="1" hidden="1" customWidth="1"/>
    <col min="12" max="12" width="9.7109375" style="1" hidden="1" customWidth="1"/>
    <col min="13" max="13" width="11.57421875" style="1" hidden="1" customWidth="1"/>
    <col min="14" max="14" width="5.28125" style="1" customWidth="1"/>
    <col min="15" max="15" width="7.00390625" style="1" hidden="1" customWidth="1"/>
    <col min="16" max="16" width="7.28125" style="1" hidden="1" customWidth="1"/>
    <col min="17" max="16384" width="9.140625" style="1" customWidth="1"/>
  </cols>
  <sheetData>
    <row r="1" spans="1:16" ht="18" customHeight="1">
      <c r="A1" s="117" t="s">
        <v>92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9"/>
      <c r="P1" s="149"/>
    </row>
    <row r="2" spans="1:16" ht="11.25" customHeight="1">
      <c r="A2" s="119" t="s">
        <v>78</v>
      </c>
      <c r="B2" s="120"/>
      <c r="C2" s="120" t="str">
        <f>'Krycí list'!E5</f>
        <v>Obnova zahrady Kinských v Praze -Dětské hřiště II a obnova okolí</v>
      </c>
      <c r="D2" s="120"/>
      <c r="E2" s="120"/>
      <c r="F2" s="120"/>
      <c r="G2" s="120"/>
      <c r="H2" s="120"/>
      <c r="I2" s="120"/>
      <c r="J2" s="120"/>
      <c r="K2" s="120"/>
      <c r="L2" s="148"/>
      <c r="M2" s="148"/>
      <c r="N2" s="148"/>
      <c r="O2" s="149"/>
      <c r="P2" s="149"/>
    </row>
    <row r="3" spans="1:16" ht="11.25" customHeight="1">
      <c r="A3" s="119" t="s">
        <v>79</v>
      </c>
      <c r="B3" s="120"/>
      <c r="C3" s="120" t="str">
        <f>'Krycí list'!E7</f>
        <v>S0 08-7 Venkovní schodiště</v>
      </c>
      <c r="D3" s="120"/>
      <c r="E3" s="120"/>
      <c r="F3" s="120"/>
      <c r="G3" s="120"/>
      <c r="H3" s="120"/>
      <c r="I3" s="120"/>
      <c r="J3" s="120"/>
      <c r="K3" s="120"/>
      <c r="L3" s="148"/>
      <c r="M3" s="148"/>
      <c r="N3" s="148"/>
      <c r="O3" s="149"/>
      <c r="P3" s="149"/>
    </row>
    <row r="4" spans="1:16" ht="11.25" customHeight="1">
      <c r="A4" s="119" t="s">
        <v>80</v>
      </c>
      <c r="B4" s="120"/>
      <c r="C4" s="120" t="str">
        <f>'Krycí list'!E9</f>
        <v> </v>
      </c>
      <c r="D4" s="120"/>
      <c r="E4" s="120"/>
      <c r="F4" s="120"/>
      <c r="G4" s="120"/>
      <c r="H4" s="120"/>
      <c r="I4" s="120"/>
      <c r="J4" s="120"/>
      <c r="K4" s="120"/>
      <c r="L4" s="148"/>
      <c r="M4" s="148"/>
      <c r="N4" s="148"/>
      <c r="O4" s="149"/>
      <c r="P4" s="149"/>
    </row>
    <row r="5" spans="1:16" ht="11.25" customHeight="1">
      <c r="A5" s="120" t="s">
        <v>93</v>
      </c>
      <c r="B5" s="120"/>
      <c r="C5" s="120" t="str">
        <f>'Krycí list'!P5</f>
        <v> </v>
      </c>
      <c r="D5" s="120"/>
      <c r="E5" s="120"/>
      <c r="F5" s="120"/>
      <c r="G5" s="120"/>
      <c r="H5" s="120"/>
      <c r="I5" s="120"/>
      <c r="J5" s="120"/>
      <c r="K5" s="120"/>
      <c r="L5" s="148"/>
      <c r="M5" s="148"/>
      <c r="N5" s="148"/>
      <c r="O5" s="149"/>
      <c r="P5" s="149"/>
    </row>
    <row r="6" spans="1:16" ht="6" customHeigh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48"/>
      <c r="M6" s="148"/>
      <c r="N6" s="148"/>
      <c r="O6" s="149"/>
      <c r="P6" s="149"/>
    </row>
    <row r="7" spans="1:16" ht="11.25" customHeight="1">
      <c r="A7" s="120" t="s">
        <v>82</v>
      </c>
      <c r="B7" s="120"/>
      <c r="C7" s="120" t="str">
        <f>'Krycí list'!E26</f>
        <v>Hl.město Praha,Mariánské nám. ,P1</v>
      </c>
      <c r="D7" s="120"/>
      <c r="E7" s="120"/>
      <c r="F7" s="120"/>
      <c r="G7" s="120"/>
      <c r="H7" s="120"/>
      <c r="I7" s="120"/>
      <c r="J7" s="120"/>
      <c r="K7" s="120"/>
      <c r="L7" s="148"/>
      <c r="M7" s="148"/>
      <c r="N7" s="148"/>
      <c r="O7" s="149"/>
      <c r="P7" s="149"/>
    </row>
    <row r="8" spans="1:16" ht="11.25" customHeight="1">
      <c r="A8" s="120" t="s">
        <v>83</v>
      </c>
      <c r="B8" s="120"/>
      <c r="C8" s="120" t="str">
        <f>'Krycí list'!E28</f>
        <v> </v>
      </c>
      <c r="D8" s="120"/>
      <c r="E8" s="120"/>
      <c r="F8" s="120"/>
      <c r="G8" s="120"/>
      <c r="H8" s="120"/>
      <c r="I8" s="120"/>
      <c r="J8" s="120"/>
      <c r="K8" s="120"/>
      <c r="L8" s="148"/>
      <c r="M8" s="148"/>
      <c r="N8" s="148"/>
      <c r="O8" s="149"/>
      <c r="P8" s="149"/>
    </row>
    <row r="9" spans="1:16" ht="11.25" customHeight="1">
      <c r="A9" s="120" t="s">
        <v>84</v>
      </c>
      <c r="B9" s="120"/>
      <c r="C9" s="120" t="s">
        <v>85</v>
      </c>
      <c r="D9" s="120"/>
      <c r="E9" s="120"/>
      <c r="F9" s="120"/>
      <c r="G9" s="120"/>
      <c r="H9" s="120"/>
      <c r="I9" s="120"/>
      <c r="J9" s="120"/>
      <c r="K9" s="120"/>
      <c r="L9" s="148"/>
      <c r="M9" s="148"/>
      <c r="N9" s="148"/>
      <c r="O9" s="149"/>
      <c r="P9" s="149"/>
    </row>
    <row r="10" spans="1:16" ht="5.25" customHeight="1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9"/>
      <c r="P10" s="149"/>
    </row>
    <row r="11" spans="1:16" ht="21.75" customHeight="1">
      <c r="A11" s="124" t="s">
        <v>94</v>
      </c>
      <c r="B11" s="125" t="s">
        <v>95</v>
      </c>
      <c r="C11" s="125" t="s">
        <v>96</v>
      </c>
      <c r="D11" s="125" t="s">
        <v>97</v>
      </c>
      <c r="E11" s="125" t="s">
        <v>87</v>
      </c>
      <c r="F11" s="125" t="s">
        <v>98</v>
      </c>
      <c r="G11" s="125" t="s">
        <v>99</v>
      </c>
      <c r="H11" s="125" t="s">
        <v>100</v>
      </c>
      <c r="I11" s="125" t="s">
        <v>88</v>
      </c>
      <c r="J11" s="125" t="s">
        <v>101</v>
      </c>
      <c r="K11" s="125" t="s">
        <v>89</v>
      </c>
      <c r="L11" s="125" t="s">
        <v>102</v>
      </c>
      <c r="M11" s="125" t="s">
        <v>103</v>
      </c>
      <c r="N11" s="126" t="s">
        <v>104</v>
      </c>
      <c r="O11" s="150" t="s">
        <v>105</v>
      </c>
      <c r="P11" s="151" t="s">
        <v>106</v>
      </c>
    </row>
    <row r="12" spans="1:16" ht="11.25" customHeight="1">
      <c r="A12" s="128">
        <v>1</v>
      </c>
      <c r="B12" s="129">
        <v>2</v>
      </c>
      <c r="C12" s="129">
        <v>3</v>
      </c>
      <c r="D12" s="129">
        <v>4</v>
      </c>
      <c r="E12" s="129">
        <v>5</v>
      </c>
      <c r="F12" s="129">
        <v>6</v>
      </c>
      <c r="G12" s="129">
        <v>7</v>
      </c>
      <c r="H12" s="129">
        <v>8</v>
      </c>
      <c r="I12" s="129">
        <v>9</v>
      </c>
      <c r="J12" s="129"/>
      <c r="K12" s="129"/>
      <c r="L12" s="129"/>
      <c r="M12" s="129"/>
      <c r="N12" s="130">
        <v>10</v>
      </c>
      <c r="O12" s="152">
        <v>11</v>
      </c>
      <c r="P12" s="153">
        <v>12</v>
      </c>
    </row>
    <row r="13" spans="1:16" ht="3.75" customHeight="1">
      <c r="A13" s="148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9"/>
      <c r="P13" s="154"/>
    </row>
    <row r="14" spans="1:16" s="135" customFormat="1" ht="12.75" customHeight="1">
      <c r="A14" s="155"/>
      <c r="B14" s="156" t="s">
        <v>65</v>
      </c>
      <c r="C14" s="155"/>
      <c r="D14" s="155" t="s">
        <v>44</v>
      </c>
      <c r="E14" s="155" t="s">
        <v>107</v>
      </c>
      <c r="F14" s="155"/>
      <c r="G14" s="155"/>
      <c r="H14" s="155"/>
      <c r="I14" s="157">
        <f>I15+I27+I34+I36+I42</f>
        <v>0</v>
      </c>
      <c r="J14" s="155"/>
      <c r="K14" s="158">
        <f>K15+K27+K34+K36+K42</f>
        <v>91.25349406</v>
      </c>
      <c r="L14" s="155"/>
      <c r="M14" s="158">
        <f>M15+M27+M34+M36+M42</f>
        <v>0</v>
      </c>
      <c r="N14" s="155"/>
      <c r="P14" s="137" t="s">
        <v>108</v>
      </c>
    </row>
    <row r="15" spans="2:16" s="135" customFormat="1" ht="12.75" customHeight="1">
      <c r="B15" s="140" t="s">
        <v>65</v>
      </c>
      <c r="D15" s="141" t="s">
        <v>109</v>
      </c>
      <c r="E15" s="141" t="s">
        <v>110</v>
      </c>
      <c r="I15" s="142">
        <f>SUM(I16:I26)</f>
        <v>0</v>
      </c>
      <c r="K15" s="143">
        <f>SUM(K16:K26)</f>
        <v>0</v>
      </c>
      <c r="M15" s="143">
        <f>SUM(M16:M26)</f>
        <v>0</v>
      </c>
      <c r="P15" s="141" t="s">
        <v>109</v>
      </c>
    </row>
    <row r="16" spans="1:16" s="16" customFormat="1" ht="12.75" customHeight="1">
      <c r="A16" s="159" t="s">
        <v>109</v>
      </c>
      <c r="B16" s="159" t="s">
        <v>111</v>
      </c>
      <c r="C16" s="159" t="s">
        <v>112</v>
      </c>
      <c r="D16" s="16" t="s">
        <v>113</v>
      </c>
      <c r="E16" s="16" t="s">
        <v>114</v>
      </c>
      <c r="F16" s="159" t="s">
        <v>115</v>
      </c>
      <c r="G16" s="160">
        <v>15.977</v>
      </c>
      <c r="H16" s="161">
        <v>0</v>
      </c>
      <c r="I16" s="161">
        <f aca="true" t="shared" si="0" ref="I16:I26">ROUND(G16*H16,2)</f>
        <v>0</v>
      </c>
      <c r="J16" s="162">
        <v>0</v>
      </c>
      <c r="K16" s="160">
        <f aca="true" t="shared" si="1" ref="K16:K26">G16*J16</f>
        <v>0</v>
      </c>
      <c r="L16" s="162">
        <v>0</v>
      </c>
      <c r="M16" s="160">
        <f aca="true" t="shared" si="2" ref="M16:M26">G16*L16</f>
        <v>0</v>
      </c>
      <c r="N16" s="163">
        <v>19</v>
      </c>
      <c r="O16" s="164">
        <v>4</v>
      </c>
      <c r="P16" s="16" t="s">
        <v>116</v>
      </c>
    </row>
    <row r="17" spans="1:16" s="16" customFormat="1" ht="12.75" customHeight="1">
      <c r="A17" s="159" t="s">
        <v>116</v>
      </c>
      <c r="B17" s="159" t="s">
        <v>111</v>
      </c>
      <c r="C17" s="159" t="s">
        <v>112</v>
      </c>
      <c r="D17" s="16" t="s">
        <v>117</v>
      </c>
      <c r="E17" s="16" t="s">
        <v>118</v>
      </c>
      <c r="F17" s="159" t="s">
        <v>115</v>
      </c>
      <c r="G17" s="160">
        <v>16.145</v>
      </c>
      <c r="H17" s="161">
        <v>0</v>
      </c>
      <c r="I17" s="161">
        <f t="shared" si="0"/>
        <v>0</v>
      </c>
      <c r="J17" s="162">
        <v>0</v>
      </c>
      <c r="K17" s="160">
        <f t="shared" si="1"/>
        <v>0</v>
      </c>
      <c r="L17" s="162">
        <v>0</v>
      </c>
      <c r="M17" s="160">
        <f t="shared" si="2"/>
        <v>0</v>
      </c>
      <c r="N17" s="163">
        <v>19</v>
      </c>
      <c r="O17" s="164">
        <v>4</v>
      </c>
      <c r="P17" s="16" t="s">
        <v>116</v>
      </c>
    </row>
    <row r="18" spans="1:16" s="16" customFormat="1" ht="12.75" customHeight="1">
      <c r="A18" s="159" t="s">
        <v>119</v>
      </c>
      <c r="B18" s="159" t="s">
        <v>111</v>
      </c>
      <c r="C18" s="159" t="s">
        <v>112</v>
      </c>
      <c r="D18" s="16" t="s">
        <v>120</v>
      </c>
      <c r="E18" s="16" t="s">
        <v>121</v>
      </c>
      <c r="F18" s="159" t="s">
        <v>115</v>
      </c>
      <c r="G18" s="160">
        <v>16.145</v>
      </c>
      <c r="H18" s="161">
        <v>0</v>
      </c>
      <c r="I18" s="161">
        <f t="shared" si="0"/>
        <v>0</v>
      </c>
      <c r="J18" s="162">
        <v>0</v>
      </c>
      <c r="K18" s="160">
        <f t="shared" si="1"/>
        <v>0</v>
      </c>
      <c r="L18" s="162">
        <v>0</v>
      </c>
      <c r="M18" s="160">
        <f t="shared" si="2"/>
        <v>0</v>
      </c>
      <c r="N18" s="163">
        <v>19</v>
      </c>
      <c r="O18" s="164">
        <v>4</v>
      </c>
      <c r="P18" s="16" t="s">
        <v>116</v>
      </c>
    </row>
    <row r="19" spans="1:16" s="16" customFormat="1" ht="12.75" customHeight="1">
      <c r="A19" s="159" t="s">
        <v>122</v>
      </c>
      <c r="B19" s="159" t="s">
        <v>111</v>
      </c>
      <c r="C19" s="159" t="s">
        <v>112</v>
      </c>
      <c r="D19" s="16" t="s">
        <v>123</v>
      </c>
      <c r="E19" s="16" t="s">
        <v>124</v>
      </c>
      <c r="F19" s="159" t="s">
        <v>115</v>
      </c>
      <c r="G19" s="160">
        <v>11.201</v>
      </c>
      <c r="H19" s="161">
        <v>0</v>
      </c>
      <c r="I19" s="161">
        <f t="shared" si="0"/>
        <v>0</v>
      </c>
      <c r="J19" s="162">
        <v>0</v>
      </c>
      <c r="K19" s="160">
        <f t="shared" si="1"/>
        <v>0</v>
      </c>
      <c r="L19" s="162">
        <v>0</v>
      </c>
      <c r="M19" s="160">
        <f t="shared" si="2"/>
        <v>0</v>
      </c>
      <c r="N19" s="163">
        <v>19</v>
      </c>
      <c r="O19" s="164">
        <v>4</v>
      </c>
      <c r="P19" s="16" t="s">
        <v>116</v>
      </c>
    </row>
    <row r="20" spans="1:16" s="16" customFormat="1" ht="12.75" customHeight="1">
      <c r="A20" s="159" t="s">
        <v>125</v>
      </c>
      <c r="B20" s="159" t="s">
        <v>111</v>
      </c>
      <c r="C20" s="159" t="s">
        <v>112</v>
      </c>
      <c r="D20" s="16" t="s">
        <v>126</v>
      </c>
      <c r="E20" s="16" t="s">
        <v>127</v>
      </c>
      <c r="F20" s="159" t="s">
        <v>115</v>
      </c>
      <c r="G20" s="160">
        <v>11.201</v>
      </c>
      <c r="H20" s="161">
        <v>0</v>
      </c>
      <c r="I20" s="161">
        <f t="shared" si="0"/>
        <v>0</v>
      </c>
      <c r="J20" s="162">
        <v>0</v>
      </c>
      <c r="K20" s="160">
        <f t="shared" si="1"/>
        <v>0</v>
      </c>
      <c r="L20" s="162">
        <v>0</v>
      </c>
      <c r="M20" s="160">
        <f t="shared" si="2"/>
        <v>0</v>
      </c>
      <c r="N20" s="163">
        <v>19</v>
      </c>
      <c r="O20" s="164">
        <v>4</v>
      </c>
      <c r="P20" s="16" t="s">
        <v>116</v>
      </c>
    </row>
    <row r="21" spans="1:16" s="16" customFormat="1" ht="12.75" customHeight="1">
      <c r="A21" s="159" t="s">
        <v>128</v>
      </c>
      <c r="B21" s="159" t="s">
        <v>111</v>
      </c>
      <c r="C21" s="159" t="s">
        <v>112</v>
      </c>
      <c r="D21" s="16" t="s">
        <v>129</v>
      </c>
      <c r="E21" s="16" t="s">
        <v>130</v>
      </c>
      <c r="F21" s="159" t="s">
        <v>115</v>
      </c>
      <c r="G21" s="160">
        <v>27.345</v>
      </c>
      <c r="H21" s="161">
        <v>0</v>
      </c>
      <c r="I21" s="161">
        <f t="shared" si="0"/>
        <v>0</v>
      </c>
      <c r="J21" s="162">
        <v>0</v>
      </c>
      <c r="K21" s="160">
        <f t="shared" si="1"/>
        <v>0</v>
      </c>
      <c r="L21" s="162">
        <v>0</v>
      </c>
      <c r="M21" s="160">
        <f t="shared" si="2"/>
        <v>0</v>
      </c>
      <c r="N21" s="163">
        <v>19</v>
      </c>
      <c r="O21" s="164">
        <v>4</v>
      </c>
      <c r="P21" s="16" t="s">
        <v>116</v>
      </c>
    </row>
    <row r="22" spans="1:16" s="16" customFormat="1" ht="12.75" customHeight="1">
      <c r="A22" s="159" t="s">
        <v>131</v>
      </c>
      <c r="B22" s="159" t="s">
        <v>111</v>
      </c>
      <c r="C22" s="159" t="s">
        <v>112</v>
      </c>
      <c r="D22" s="16" t="s">
        <v>132</v>
      </c>
      <c r="E22" s="16" t="s">
        <v>133</v>
      </c>
      <c r="F22" s="159" t="s">
        <v>115</v>
      </c>
      <c r="G22" s="160">
        <v>27.345</v>
      </c>
      <c r="H22" s="161">
        <v>0</v>
      </c>
      <c r="I22" s="161">
        <f t="shared" si="0"/>
        <v>0</v>
      </c>
      <c r="J22" s="162">
        <v>0</v>
      </c>
      <c r="K22" s="160">
        <f t="shared" si="1"/>
        <v>0</v>
      </c>
      <c r="L22" s="162">
        <v>0</v>
      </c>
      <c r="M22" s="160">
        <f t="shared" si="2"/>
        <v>0</v>
      </c>
      <c r="N22" s="163">
        <v>19</v>
      </c>
      <c r="O22" s="164">
        <v>4</v>
      </c>
      <c r="P22" s="16" t="s">
        <v>116</v>
      </c>
    </row>
    <row r="23" spans="1:16" s="16" customFormat="1" ht="12.75" customHeight="1">
      <c r="A23" s="159" t="s">
        <v>134</v>
      </c>
      <c r="B23" s="159" t="s">
        <v>111</v>
      </c>
      <c r="C23" s="159" t="s">
        <v>112</v>
      </c>
      <c r="D23" s="16" t="s">
        <v>135</v>
      </c>
      <c r="E23" s="16" t="s">
        <v>136</v>
      </c>
      <c r="F23" s="159" t="s">
        <v>115</v>
      </c>
      <c r="G23" s="160">
        <v>27.345</v>
      </c>
      <c r="H23" s="161">
        <v>0</v>
      </c>
      <c r="I23" s="161">
        <f t="shared" si="0"/>
        <v>0</v>
      </c>
      <c r="J23" s="162">
        <v>0</v>
      </c>
      <c r="K23" s="160">
        <f t="shared" si="1"/>
        <v>0</v>
      </c>
      <c r="L23" s="162">
        <v>0</v>
      </c>
      <c r="M23" s="160">
        <f t="shared" si="2"/>
        <v>0</v>
      </c>
      <c r="N23" s="163">
        <v>19</v>
      </c>
      <c r="O23" s="164">
        <v>4</v>
      </c>
      <c r="P23" s="16" t="s">
        <v>116</v>
      </c>
    </row>
    <row r="24" spans="1:16" s="16" customFormat="1" ht="12.75" customHeight="1">
      <c r="A24" s="159" t="s">
        <v>137</v>
      </c>
      <c r="B24" s="159" t="s">
        <v>111</v>
      </c>
      <c r="C24" s="159" t="s">
        <v>112</v>
      </c>
      <c r="D24" s="16" t="s">
        <v>138</v>
      </c>
      <c r="E24" s="16" t="s">
        <v>139</v>
      </c>
      <c r="F24" s="159" t="s">
        <v>115</v>
      </c>
      <c r="G24" s="160">
        <v>27.345</v>
      </c>
      <c r="H24" s="161">
        <v>0</v>
      </c>
      <c r="I24" s="161">
        <f t="shared" si="0"/>
        <v>0</v>
      </c>
      <c r="J24" s="162">
        <v>0</v>
      </c>
      <c r="K24" s="160">
        <f t="shared" si="1"/>
        <v>0</v>
      </c>
      <c r="L24" s="162">
        <v>0</v>
      </c>
      <c r="M24" s="160">
        <f t="shared" si="2"/>
        <v>0</v>
      </c>
      <c r="N24" s="163">
        <v>19</v>
      </c>
      <c r="O24" s="164">
        <v>4</v>
      </c>
      <c r="P24" s="16" t="s">
        <v>116</v>
      </c>
    </row>
    <row r="25" spans="1:16" s="16" customFormat="1" ht="12.75" customHeight="1">
      <c r="A25" s="159" t="s">
        <v>140</v>
      </c>
      <c r="B25" s="159" t="s">
        <v>111</v>
      </c>
      <c r="C25" s="159" t="s">
        <v>112</v>
      </c>
      <c r="D25" s="16" t="s">
        <v>141</v>
      </c>
      <c r="E25" s="16" t="s">
        <v>142</v>
      </c>
      <c r="F25" s="159" t="s">
        <v>143</v>
      </c>
      <c r="G25" s="160">
        <v>43.752</v>
      </c>
      <c r="H25" s="161">
        <v>0</v>
      </c>
      <c r="I25" s="161">
        <f t="shared" si="0"/>
        <v>0</v>
      </c>
      <c r="J25" s="162">
        <v>0</v>
      </c>
      <c r="K25" s="160">
        <f t="shared" si="1"/>
        <v>0</v>
      </c>
      <c r="L25" s="162">
        <v>0</v>
      </c>
      <c r="M25" s="160">
        <f t="shared" si="2"/>
        <v>0</v>
      </c>
      <c r="N25" s="163">
        <v>19</v>
      </c>
      <c r="O25" s="164">
        <v>4</v>
      </c>
      <c r="P25" s="16" t="s">
        <v>116</v>
      </c>
    </row>
    <row r="26" spans="1:16" s="16" customFormat="1" ht="12.75" customHeight="1">
      <c r="A26" s="159" t="s">
        <v>144</v>
      </c>
      <c r="B26" s="159" t="s">
        <v>111</v>
      </c>
      <c r="C26" s="159" t="s">
        <v>112</v>
      </c>
      <c r="D26" s="16" t="s">
        <v>145</v>
      </c>
      <c r="E26" s="16" t="s">
        <v>146</v>
      </c>
      <c r="F26" s="159" t="s">
        <v>147</v>
      </c>
      <c r="G26" s="160">
        <v>53.815</v>
      </c>
      <c r="H26" s="161">
        <v>0</v>
      </c>
      <c r="I26" s="161">
        <f t="shared" si="0"/>
        <v>0</v>
      </c>
      <c r="J26" s="162">
        <v>0</v>
      </c>
      <c r="K26" s="160">
        <f t="shared" si="1"/>
        <v>0</v>
      </c>
      <c r="L26" s="162">
        <v>0</v>
      </c>
      <c r="M26" s="160">
        <f t="shared" si="2"/>
        <v>0</v>
      </c>
      <c r="N26" s="163">
        <v>19</v>
      </c>
      <c r="O26" s="164">
        <v>4</v>
      </c>
      <c r="P26" s="16" t="s">
        <v>116</v>
      </c>
    </row>
    <row r="27" spans="2:16" s="135" customFormat="1" ht="12.75" customHeight="1">
      <c r="B27" s="140" t="s">
        <v>65</v>
      </c>
      <c r="D27" s="141" t="s">
        <v>116</v>
      </c>
      <c r="E27" s="141" t="s">
        <v>148</v>
      </c>
      <c r="I27" s="142">
        <f>SUM(I28:I33)</f>
        <v>0</v>
      </c>
      <c r="K27" s="143">
        <f>SUM(K28:K33)</f>
        <v>25.59797918</v>
      </c>
      <c r="M27" s="143">
        <f>SUM(M28:M33)</f>
        <v>0</v>
      </c>
      <c r="P27" s="141" t="s">
        <v>109</v>
      </c>
    </row>
    <row r="28" spans="1:16" s="16" customFormat="1" ht="12.75" customHeight="1">
      <c r="A28" s="159" t="s">
        <v>149</v>
      </c>
      <c r="B28" s="159" t="s">
        <v>111</v>
      </c>
      <c r="C28" s="159" t="s">
        <v>150</v>
      </c>
      <c r="D28" s="16" t="s">
        <v>151</v>
      </c>
      <c r="E28" s="16" t="s">
        <v>152</v>
      </c>
      <c r="F28" s="159" t="s">
        <v>115</v>
      </c>
      <c r="G28" s="160">
        <v>11.025</v>
      </c>
      <c r="H28" s="161">
        <v>0</v>
      </c>
      <c r="I28" s="161">
        <f aca="true" t="shared" si="3" ref="I28:I33">ROUND(G28*H28,2)</f>
        <v>0</v>
      </c>
      <c r="J28" s="162">
        <v>2.25634</v>
      </c>
      <c r="K28" s="160">
        <f aca="true" t="shared" si="4" ref="K28:K33">G28*J28</f>
        <v>24.8761485</v>
      </c>
      <c r="L28" s="162">
        <v>0</v>
      </c>
      <c r="M28" s="160">
        <f aca="true" t="shared" si="5" ref="M28:M33">G28*L28</f>
        <v>0</v>
      </c>
      <c r="N28" s="163">
        <v>19</v>
      </c>
      <c r="O28" s="164">
        <v>4</v>
      </c>
      <c r="P28" s="16" t="s">
        <v>116</v>
      </c>
    </row>
    <row r="29" spans="1:16" s="16" customFormat="1" ht="12.75" customHeight="1">
      <c r="A29" s="159" t="s">
        <v>153</v>
      </c>
      <c r="B29" s="159" t="s">
        <v>111</v>
      </c>
      <c r="C29" s="159" t="s">
        <v>154</v>
      </c>
      <c r="D29" s="16" t="s">
        <v>155</v>
      </c>
      <c r="E29" s="16" t="s">
        <v>156</v>
      </c>
      <c r="F29" s="159" t="s">
        <v>157</v>
      </c>
      <c r="G29" s="160">
        <v>4</v>
      </c>
      <c r="H29" s="161">
        <v>0</v>
      </c>
      <c r="I29" s="161">
        <f t="shared" si="3"/>
        <v>0</v>
      </c>
      <c r="J29" s="162">
        <v>0.00942</v>
      </c>
      <c r="K29" s="160">
        <f t="shared" si="4"/>
        <v>0.03768</v>
      </c>
      <c r="L29" s="162">
        <v>0</v>
      </c>
      <c r="M29" s="160">
        <f t="shared" si="5"/>
        <v>0</v>
      </c>
      <c r="N29" s="163">
        <v>19</v>
      </c>
      <c r="O29" s="164">
        <v>4</v>
      </c>
      <c r="P29" s="16" t="s">
        <v>116</v>
      </c>
    </row>
    <row r="30" spans="1:16" s="16" customFormat="1" ht="12.75" customHeight="1">
      <c r="A30" s="159" t="s">
        <v>158</v>
      </c>
      <c r="B30" s="159" t="s">
        <v>111</v>
      </c>
      <c r="C30" s="159" t="s">
        <v>150</v>
      </c>
      <c r="D30" s="16" t="s">
        <v>159</v>
      </c>
      <c r="E30" s="16" t="s">
        <v>160</v>
      </c>
      <c r="F30" s="159" t="s">
        <v>115</v>
      </c>
      <c r="G30" s="160">
        <v>0.298</v>
      </c>
      <c r="H30" s="161">
        <v>0</v>
      </c>
      <c r="I30" s="161">
        <f t="shared" si="3"/>
        <v>0</v>
      </c>
      <c r="J30" s="162">
        <v>2.25634</v>
      </c>
      <c r="K30" s="160">
        <f t="shared" si="4"/>
        <v>0.67238932</v>
      </c>
      <c r="L30" s="162">
        <v>0</v>
      </c>
      <c r="M30" s="160">
        <f t="shared" si="5"/>
        <v>0</v>
      </c>
      <c r="N30" s="163">
        <v>19</v>
      </c>
      <c r="O30" s="164">
        <v>4</v>
      </c>
      <c r="P30" s="16" t="s">
        <v>116</v>
      </c>
    </row>
    <row r="31" spans="1:16" s="16" customFormat="1" ht="12.75" customHeight="1">
      <c r="A31" s="159" t="s">
        <v>161</v>
      </c>
      <c r="B31" s="159" t="s">
        <v>111</v>
      </c>
      <c r="C31" s="159" t="s">
        <v>150</v>
      </c>
      <c r="D31" s="16" t="s">
        <v>162</v>
      </c>
      <c r="E31" s="16" t="s">
        <v>163</v>
      </c>
      <c r="F31" s="159" t="s">
        <v>147</v>
      </c>
      <c r="G31" s="160">
        <v>2.4</v>
      </c>
      <c r="H31" s="161">
        <v>0</v>
      </c>
      <c r="I31" s="161">
        <f t="shared" si="3"/>
        <v>0</v>
      </c>
      <c r="J31" s="162">
        <v>0.00114</v>
      </c>
      <c r="K31" s="160">
        <f t="shared" si="4"/>
        <v>0.0027359999999999997</v>
      </c>
      <c r="L31" s="162">
        <v>0</v>
      </c>
      <c r="M31" s="160">
        <f t="shared" si="5"/>
        <v>0</v>
      </c>
      <c r="N31" s="163">
        <v>19</v>
      </c>
      <c r="O31" s="164">
        <v>4</v>
      </c>
      <c r="P31" s="16" t="s">
        <v>116</v>
      </c>
    </row>
    <row r="32" spans="1:16" s="16" customFormat="1" ht="12.75" customHeight="1">
      <c r="A32" s="159" t="s">
        <v>164</v>
      </c>
      <c r="B32" s="159" t="s">
        <v>111</v>
      </c>
      <c r="C32" s="159" t="s">
        <v>150</v>
      </c>
      <c r="D32" s="16" t="s">
        <v>165</v>
      </c>
      <c r="E32" s="16" t="s">
        <v>166</v>
      </c>
      <c r="F32" s="159" t="s">
        <v>147</v>
      </c>
      <c r="G32" s="160">
        <v>2.4</v>
      </c>
      <c r="H32" s="161">
        <v>0</v>
      </c>
      <c r="I32" s="161">
        <f t="shared" si="3"/>
        <v>0</v>
      </c>
      <c r="J32" s="162">
        <v>0</v>
      </c>
      <c r="K32" s="160">
        <f t="shared" si="4"/>
        <v>0</v>
      </c>
      <c r="L32" s="162">
        <v>0</v>
      </c>
      <c r="M32" s="160">
        <f t="shared" si="5"/>
        <v>0</v>
      </c>
      <c r="N32" s="163">
        <v>19</v>
      </c>
      <c r="O32" s="164">
        <v>4</v>
      </c>
      <c r="P32" s="16" t="s">
        <v>116</v>
      </c>
    </row>
    <row r="33" spans="1:16" s="16" customFormat="1" ht="12.75" customHeight="1">
      <c r="A33" s="159" t="s">
        <v>167</v>
      </c>
      <c r="B33" s="159" t="s">
        <v>111</v>
      </c>
      <c r="C33" s="159" t="s">
        <v>154</v>
      </c>
      <c r="D33" s="16" t="s">
        <v>168</v>
      </c>
      <c r="E33" s="16" t="s">
        <v>169</v>
      </c>
      <c r="F33" s="159" t="s">
        <v>115</v>
      </c>
      <c r="G33" s="160">
        <v>0.004</v>
      </c>
      <c r="H33" s="161">
        <v>0</v>
      </c>
      <c r="I33" s="161">
        <f t="shared" si="3"/>
        <v>0</v>
      </c>
      <c r="J33" s="162">
        <v>2.25634</v>
      </c>
      <c r="K33" s="160">
        <f t="shared" si="4"/>
        <v>0.00902536</v>
      </c>
      <c r="L33" s="162">
        <v>0</v>
      </c>
      <c r="M33" s="160">
        <f t="shared" si="5"/>
        <v>0</v>
      </c>
      <c r="N33" s="163">
        <v>19</v>
      </c>
      <c r="O33" s="164">
        <v>4</v>
      </c>
      <c r="P33" s="16" t="s">
        <v>116</v>
      </c>
    </row>
    <row r="34" spans="2:16" s="135" customFormat="1" ht="12.75" customHeight="1">
      <c r="B34" s="140" t="s">
        <v>65</v>
      </c>
      <c r="D34" s="141" t="s">
        <v>122</v>
      </c>
      <c r="E34" s="141" t="s">
        <v>170</v>
      </c>
      <c r="I34" s="142">
        <f>I35</f>
        <v>0</v>
      </c>
      <c r="K34" s="143">
        <f>K35</f>
        <v>4.823272960000001</v>
      </c>
      <c r="M34" s="143">
        <f>M35</f>
        <v>0</v>
      </c>
      <c r="P34" s="141" t="s">
        <v>109</v>
      </c>
    </row>
    <row r="35" spans="1:16" s="16" customFormat="1" ht="12.75" customHeight="1">
      <c r="A35" s="159" t="s">
        <v>171</v>
      </c>
      <c r="B35" s="159" t="s">
        <v>111</v>
      </c>
      <c r="C35" s="159" t="s">
        <v>172</v>
      </c>
      <c r="D35" s="16" t="s">
        <v>173</v>
      </c>
      <c r="E35" s="16" t="s">
        <v>174</v>
      </c>
      <c r="F35" s="159" t="s">
        <v>147</v>
      </c>
      <c r="G35" s="160">
        <v>29.788</v>
      </c>
      <c r="H35" s="161">
        <v>0</v>
      </c>
      <c r="I35" s="161">
        <f>ROUND(G35*H35,2)</f>
        <v>0</v>
      </c>
      <c r="J35" s="162">
        <v>0.16192</v>
      </c>
      <c r="K35" s="160">
        <f>G35*J35</f>
        <v>4.823272960000001</v>
      </c>
      <c r="L35" s="162">
        <v>0</v>
      </c>
      <c r="M35" s="160">
        <f>G35*L35</f>
        <v>0</v>
      </c>
      <c r="N35" s="163">
        <v>19</v>
      </c>
      <c r="O35" s="164">
        <v>4</v>
      </c>
      <c r="P35" s="16" t="s">
        <v>116</v>
      </c>
    </row>
    <row r="36" spans="2:16" s="135" customFormat="1" ht="12.75" customHeight="1">
      <c r="B36" s="140" t="s">
        <v>65</v>
      </c>
      <c r="D36" s="141" t="s">
        <v>125</v>
      </c>
      <c r="E36" s="141" t="s">
        <v>175</v>
      </c>
      <c r="I36" s="142">
        <f>SUM(I37:I41)</f>
        <v>0</v>
      </c>
      <c r="K36" s="143">
        <f>SUM(K37:K41)</f>
        <v>43.58546691999999</v>
      </c>
      <c r="M36" s="143">
        <f>SUM(M37:M41)</f>
        <v>0</v>
      </c>
      <c r="P36" s="141" t="s">
        <v>109</v>
      </c>
    </row>
    <row r="37" spans="1:16" s="16" customFormat="1" ht="12.75" customHeight="1">
      <c r="A37" s="159" t="s">
        <v>176</v>
      </c>
      <c r="B37" s="159" t="s">
        <v>111</v>
      </c>
      <c r="C37" s="159" t="s">
        <v>172</v>
      </c>
      <c r="D37" s="16" t="s">
        <v>177</v>
      </c>
      <c r="E37" s="16" t="s">
        <v>178</v>
      </c>
      <c r="F37" s="159" t="s">
        <v>147</v>
      </c>
      <c r="G37" s="160">
        <v>53.815</v>
      </c>
      <c r="H37" s="161">
        <v>0</v>
      </c>
      <c r="I37" s="161">
        <f>ROUND(G37*H37,2)</f>
        <v>0</v>
      </c>
      <c r="J37" s="162">
        <v>0.50362</v>
      </c>
      <c r="K37" s="160">
        <f>G37*J37</f>
        <v>27.102310299999996</v>
      </c>
      <c r="L37" s="162">
        <v>0</v>
      </c>
      <c r="M37" s="160">
        <f>G37*L37</f>
        <v>0</v>
      </c>
      <c r="N37" s="163">
        <v>19</v>
      </c>
      <c r="O37" s="164">
        <v>4</v>
      </c>
      <c r="P37" s="16" t="s">
        <v>116</v>
      </c>
    </row>
    <row r="38" spans="1:16" s="16" customFormat="1" ht="12.75" customHeight="1">
      <c r="A38" s="159" t="s">
        <v>179</v>
      </c>
      <c r="B38" s="159" t="s">
        <v>111</v>
      </c>
      <c r="C38" s="159" t="s">
        <v>172</v>
      </c>
      <c r="D38" s="16" t="s">
        <v>180</v>
      </c>
      <c r="E38" s="16" t="s">
        <v>181</v>
      </c>
      <c r="F38" s="159" t="s">
        <v>147</v>
      </c>
      <c r="G38" s="160">
        <v>17.823</v>
      </c>
      <c r="H38" s="161">
        <v>0</v>
      </c>
      <c r="I38" s="161">
        <f>ROUND(G38*H38,2)</f>
        <v>0</v>
      </c>
      <c r="J38" s="162">
        <v>0.27994</v>
      </c>
      <c r="K38" s="160">
        <f>G38*J38</f>
        <v>4.989370620000001</v>
      </c>
      <c r="L38" s="162">
        <v>0</v>
      </c>
      <c r="M38" s="160">
        <f>G38*L38</f>
        <v>0</v>
      </c>
      <c r="N38" s="163">
        <v>19</v>
      </c>
      <c r="O38" s="164">
        <v>4</v>
      </c>
      <c r="P38" s="16" t="s">
        <v>116</v>
      </c>
    </row>
    <row r="39" spans="1:16" s="16" customFormat="1" ht="12.75" customHeight="1">
      <c r="A39" s="159" t="s">
        <v>182</v>
      </c>
      <c r="B39" s="159" t="s">
        <v>111</v>
      </c>
      <c r="C39" s="159" t="s">
        <v>172</v>
      </c>
      <c r="D39" s="16" t="s">
        <v>183</v>
      </c>
      <c r="E39" s="16" t="s">
        <v>184</v>
      </c>
      <c r="F39" s="159" t="s">
        <v>147</v>
      </c>
      <c r="G39" s="160">
        <v>4.925</v>
      </c>
      <c r="H39" s="161">
        <v>0</v>
      </c>
      <c r="I39" s="161">
        <f>ROUND(G39*H39,2)</f>
        <v>0</v>
      </c>
      <c r="J39" s="162">
        <v>0.3708</v>
      </c>
      <c r="K39" s="160">
        <f>G39*J39</f>
        <v>1.82619</v>
      </c>
      <c r="L39" s="162">
        <v>0</v>
      </c>
      <c r="M39" s="160">
        <f>G39*L39</f>
        <v>0</v>
      </c>
      <c r="N39" s="163">
        <v>19</v>
      </c>
      <c r="O39" s="164">
        <v>4</v>
      </c>
      <c r="P39" s="16" t="s">
        <v>116</v>
      </c>
    </row>
    <row r="40" spans="1:16" s="16" customFormat="1" ht="12.75" customHeight="1">
      <c r="A40" s="159" t="s">
        <v>185</v>
      </c>
      <c r="B40" s="159" t="s">
        <v>111</v>
      </c>
      <c r="C40" s="159" t="s">
        <v>172</v>
      </c>
      <c r="D40" s="16" t="s">
        <v>186</v>
      </c>
      <c r="E40" s="16" t="s">
        <v>187</v>
      </c>
      <c r="F40" s="159" t="s">
        <v>147</v>
      </c>
      <c r="G40" s="160">
        <v>29.788</v>
      </c>
      <c r="H40" s="161">
        <v>0</v>
      </c>
      <c r="I40" s="161">
        <f>ROUND(G40*H40,2)</f>
        <v>0</v>
      </c>
      <c r="J40" s="162">
        <v>0.167</v>
      </c>
      <c r="K40" s="160">
        <f>G40*J40</f>
        <v>4.974596</v>
      </c>
      <c r="L40" s="162">
        <v>0</v>
      </c>
      <c r="M40" s="160">
        <f>G40*L40</f>
        <v>0</v>
      </c>
      <c r="N40" s="163">
        <v>19</v>
      </c>
      <c r="O40" s="164">
        <v>4</v>
      </c>
      <c r="P40" s="16" t="s">
        <v>116</v>
      </c>
    </row>
    <row r="41" spans="1:16" s="16" customFormat="1" ht="12.75" customHeight="1">
      <c r="A41" s="165" t="s">
        <v>188</v>
      </c>
      <c r="B41" s="165" t="s">
        <v>189</v>
      </c>
      <c r="C41" s="165" t="s">
        <v>190</v>
      </c>
      <c r="D41" s="166" t="s">
        <v>191</v>
      </c>
      <c r="E41" s="166" t="s">
        <v>192</v>
      </c>
      <c r="F41" s="165" t="s">
        <v>143</v>
      </c>
      <c r="G41" s="167">
        <v>4.693</v>
      </c>
      <c r="H41" s="168">
        <v>0</v>
      </c>
      <c r="I41" s="168">
        <f>ROUND(G41*H41,2)</f>
        <v>0</v>
      </c>
      <c r="J41" s="169">
        <v>1</v>
      </c>
      <c r="K41" s="167">
        <f>G41*J41</f>
        <v>4.693</v>
      </c>
      <c r="L41" s="169">
        <v>0</v>
      </c>
      <c r="M41" s="167">
        <f>G41*L41</f>
        <v>0</v>
      </c>
      <c r="N41" s="170">
        <v>19</v>
      </c>
      <c r="O41" s="171">
        <v>8</v>
      </c>
      <c r="P41" s="166" t="s">
        <v>116</v>
      </c>
    </row>
    <row r="42" spans="2:16" s="135" customFormat="1" ht="12.75" customHeight="1">
      <c r="B42" s="140" t="s">
        <v>65</v>
      </c>
      <c r="D42" s="141" t="s">
        <v>137</v>
      </c>
      <c r="E42" s="141" t="s">
        <v>193</v>
      </c>
      <c r="I42" s="142">
        <f>SUM(I43:I45)</f>
        <v>0</v>
      </c>
      <c r="K42" s="143">
        <f>SUM(K43:K45)</f>
        <v>17.246775</v>
      </c>
      <c r="M42" s="143">
        <f>SUM(M43:M45)</f>
        <v>0</v>
      </c>
      <c r="P42" s="141" t="s">
        <v>109</v>
      </c>
    </row>
    <row r="43" spans="1:16" s="16" customFormat="1" ht="12.75" customHeight="1">
      <c r="A43" s="159" t="s">
        <v>194</v>
      </c>
      <c r="B43" s="159" t="s">
        <v>111</v>
      </c>
      <c r="C43" s="159" t="s">
        <v>172</v>
      </c>
      <c r="D43" s="16" t="s">
        <v>195</v>
      </c>
      <c r="E43" s="16" t="s">
        <v>196</v>
      </c>
      <c r="F43" s="159" t="s">
        <v>197</v>
      </c>
      <c r="G43" s="160">
        <v>122.5</v>
      </c>
      <c r="H43" s="161">
        <v>0</v>
      </c>
      <c r="I43" s="161">
        <f>ROUND(G43*H43,2)</f>
        <v>0</v>
      </c>
      <c r="J43" s="162">
        <v>0.14079</v>
      </c>
      <c r="K43" s="160">
        <f>G43*J43</f>
        <v>17.246775</v>
      </c>
      <c r="L43" s="162">
        <v>0</v>
      </c>
      <c r="M43" s="160">
        <f>G43*L43</f>
        <v>0</v>
      </c>
      <c r="N43" s="163">
        <v>19</v>
      </c>
      <c r="O43" s="164">
        <v>4</v>
      </c>
      <c r="P43" s="16" t="s">
        <v>116</v>
      </c>
    </row>
    <row r="44" spans="1:16" s="16" customFormat="1" ht="12.75" customHeight="1">
      <c r="A44" s="165" t="s">
        <v>198</v>
      </c>
      <c r="B44" s="165" t="s">
        <v>189</v>
      </c>
      <c r="C44" s="165" t="s">
        <v>190</v>
      </c>
      <c r="D44" s="166" t="s">
        <v>199</v>
      </c>
      <c r="E44" s="166" t="s">
        <v>200</v>
      </c>
      <c r="F44" s="165" t="s">
        <v>197</v>
      </c>
      <c r="G44" s="167">
        <v>153.773</v>
      </c>
      <c r="H44" s="168">
        <v>0</v>
      </c>
      <c r="I44" s="168">
        <f>ROUND(G44*H44,2)</f>
        <v>0</v>
      </c>
      <c r="J44" s="169">
        <v>0</v>
      </c>
      <c r="K44" s="167">
        <f>G44*J44</f>
        <v>0</v>
      </c>
      <c r="L44" s="169">
        <v>0</v>
      </c>
      <c r="M44" s="167">
        <f>G44*L44</f>
        <v>0</v>
      </c>
      <c r="N44" s="170">
        <v>19</v>
      </c>
      <c r="O44" s="171">
        <v>8</v>
      </c>
      <c r="P44" s="166" t="s">
        <v>116</v>
      </c>
    </row>
    <row r="45" spans="1:16" s="16" customFormat="1" ht="12.75" customHeight="1">
      <c r="A45" s="159" t="s">
        <v>201</v>
      </c>
      <c r="B45" s="159" t="s">
        <v>111</v>
      </c>
      <c r="C45" s="159" t="s">
        <v>172</v>
      </c>
      <c r="D45" s="16" t="s">
        <v>202</v>
      </c>
      <c r="E45" s="16" t="s">
        <v>203</v>
      </c>
      <c r="F45" s="159" t="s">
        <v>143</v>
      </c>
      <c r="G45" s="160">
        <v>91.253</v>
      </c>
      <c r="H45" s="161">
        <v>0</v>
      </c>
      <c r="I45" s="161">
        <f>ROUND(G45*H45,2)</f>
        <v>0</v>
      </c>
      <c r="J45" s="162">
        <v>0</v>
      </c>
      <c r="K45" s="160">
        <f>G45*J45</f>
        <v>0</v>
      </c>
      <c r="L45" s="162">
        <v>0</v>
      </c>
      <c r="M45" s="160">
        <f>G45*L45</f>
        <v>0</v>
      </c>
      <c r="N45" s="163">
        <v>19</v>
      </c>
      <c r="O45" s="164">
        <v>4</v>
      </c>
      <c r="P45" s="16" t="s">
        <v>116</v>
      </c>
    </row>
    <row r="46" spans="2:16" s="135" customFormat="1" ht="12.75" customHeight="1">
      <c r="B46" s="136" t="s">
        <v>65</v>
      </c>
      <c r="D46" s="137" t="s">
        <v>52</v>
      </c>
      <c r="E46" s="137" t="s">
        <v>204</v>
      </c>
      <c r="I46" s="138">
        <f>I47+I51+I54</f>
        <v>0</v>
      </c>
      <c r="K46" s="139">
        <f>K47+K51+K54</f>
        <v>0.011009249999999998</v>
      </c>
      <c r="M46" s="139">
        <f>M47+M51+M54</f>
        <v>0</v>
      </c>
      <c r="P46" s="137" t="s">
        <v>108</v>
      </c>
    </row>
    <row r="47" spans="2:16" s="135" customFormat="1" ht="12.75" customHeight="1">
      <c r="B47" s="140" t="s">
        <v>65</v>
      </c>
      <c r="D47" s="141" t="s">
        <v>205</v>
      </c>
      <c r="E47" s="141" t="s">
        <v>206</v>
      </c>
      <c r="I47" s="142">
        <f>SUM(I48:I50)</f>
        <v>0</v>
      </c>
      <c r="K47" s="143">
        <f>SUM(K48:K50)</f>
        <v>0</v>
      </c>
      <c r="M47" s="143">
        <f>SUM(M48:M50)</f>
        <v>0</v>
      </c>
      <c r="P47" s="141" t="s">
        <v>109</v>
      </c>
    </row>
    <row r="48" spans="1:16" s="16" customFormat="1" ht="12.75" customHeight="1">
      <c r="A48" s="159" t="s">
        <v>207</v>
      </c>
      <c r="B48" s="159" t="s">
        <v>111</v>
      </c>
      <c r="C48" s="159" t="s">
        <v>205</v>
      </c>
      <c r="D48" s="16" t="s">
        <v>208</v>
      </c>
      <c r="E48" s="16" t="s">
        <v>209</v>
      </c>
      <c r="F48" s="159" t="s">
        <v>197</v>
      </c>
      <c r="G48" s="160">
        <v>5.25</v>
      </c>
      <c r="H48" s="161">
        <v>0</v>
      </c>
      <c r="I48" s="161">
        <f>ROUND(G48*H48,2)</f>
        <v>0</v>
      </c>
      <c r="J48" s="162">
        <v>0</v>
      </c>
      <c r="K48" s="160">
        <f>G48*J48</f>
        <v>0</v>
      </c>
      <c r="L48" s="162">
        <v>0</v>
      </c>
      <c r="M48" s="160">
        <f>G48*L48</f>
        <v>0</v>
      </c>
      <c r="N48" s="163">
        <v>19</v>
      </c>
      <c r="O48" s="164">
        <v>16</v>
      </c>
      <c r="P48" s="16" t="s">
        <v>116</v>
      </c>
    </row>
    <row r="49" spans="1:16" s="16" customFormat="1" ht="12.75" customHeight="1">
      <c r="A49" s="165" t="s">
        <v>210</v>
      </c>
      <c r="B49" s="165" t="s">
        <v>189</v>
      </c>
      <c r="C49" s="165" t="s">
        <v>190</v>
      </c>
      <c r="D49" s="166" t="s">
        <v>211</v>
      </c>
      <c r="E49" s="166" t="s">
        <v>212</v>
      </c>
      <c r="F49" s="165" t="s">
        <v>197</v>
      </c>
      <c r="G49" s="167">
        <v>5.25</v>
      </c>
      <c r="H49" s="168">
        <v>0</v>
      </c>
      <c r="I49" s="168">
        <f>ROUND(G49*H49,2)</f>
        <v>0</v>
      </c>
      <c r="J49" s="169">
        <v>0</v>
      </c>
      <c r="K49" s="167">
        <f>G49*J49</f>
        <v>0</v>
      </c>
      <c r="L49" s="169">
        <v>0</v>
      </c>
      <c r="M49" s="167">
        <f>G49*L49</f>
        <v>0</v>
      </c>
      <c r="N49" s="170">
        <v>19</v>
      </c>
      <c r="O49" s="171">
        <v>32</v>
      </c>
      <c r="P49" s="166" t="s">
        <v>116</v>
      </c>
    </row>
    <row r="50" spans="1:16" s="16" customFormat="1" ht="12.75" customHeight="1">
      <c r="A50" s="159" t="s">
        <v>213</v>
      </c>
      <c r="B50" s="159" t="s">
        <v>111</v>
      </c>
      <c r="C50" s="159" t="s">
        <v>205</v>
      </c>
      <c r="D50" s="16" t="s">
        <v>214</v>
      </c>
      <c r="E50" s="16" t="s">
        <v>215</v>
      </c>
      <c r="F50" s="159" t="s">
        <v>48</v>
      </c>
      <c r="G50" s="160">
        <v>0</v>
      </c>
      <c r="H50" s="161">
        <v>0</v>
      </c>
      <c r="I50" s="161">
        <f>ROUND(G50*H50,2)</f>
        <v>0</v>
      </c>
      <c r="J50" s="162">
        <v>0</v>
      </c>
      <c r="K50" s="160">
        <f>G50*J50</f>
        <v>0</v>
      </c>
      <c r="L50" s="162">
        <v>0</v>
      </c>
      <c r="M50" s="160">
        <f>G50*L50</f>
        <v>0</v>
      </c>
      <c r="N50" s="163">
        <v>19</v>
      </c>
      <c r="O50" s="164">
        <v>16</v>
      </c>
      <c r="P50" s="16" t="s">
        <v>116</v>
      </c>
    </row>
    <row r="51" spans="2:16" s="135" customFormat="1" ht="12.75" customHeight="1">
      <c r="B51" s="140" t="s">
        <v>65</v>
      </c>
      <c r="D51" s="141" t="s">
        <v>216</v>
      </c>
      <c r="E51" s="141" t="s">
        <v>217</v>
      </c>
      <c r="I51" s="142">
        <f>SUM(I52:I53)</f>
        <v>0</v>
      </c>
      <c r="K51" s="143">
        <f>SUM(K52:K53)</f>
        <v>0.0026459999999999995</v>
      </c>
      <c r="M51" s="143">
        <f>SUM(M52:M53)</f>
        <v>0</v>
      </c>
      <c r="P51" s="141" t="s">
        <v>109</v>
      </c>
    </row>
    <row r="52" spans="1:16" s="16" customFormat="1" ht="12.75" customHeight="1">
      <c r="A52" s="159" t="s">
        <v>218</v>
      </c>
      <c r="B52" s="159" t="s">
        <v>111</v>
      </c>
      <c r="C52" s="159" t="s">
        <v>216</v>
      </c>
      <c r="D52" s="16" t="s">
        <v>219</v>
      </c>
      <c r="E52" s="16" t="s">
        <v>220</v>
      </c>
      <c r="F52" s="159" t="s">
        <v>147</v>
      </c>
      <c r="G52" s="160">
        <v>4.725</v>
      </c>
      <c r="H52" s="161">
        <v>0</v>
      </c>
      <c r="I52" s="161">
        <f>ROUND(G52*H52,2)</f>
        <v>0</v>
      </c>
      <c r="J52" s="162">
        <v>0.00028</v>
      </c>
      <c r="K52" s="160">
        <f>G52*J52</f>
        <v>0.0013229999999999997</v>
      </c>
      <c r="L52" s="162">
        <v>0</v>
      </c>
      <c r="M52" s="160">
        <f>G52*L52</f>
        <v>0</v>
      </c>
      <c r="N52" s="163">
        <v>19</v>
      </c>
      <c r="O52" s="164">
        <v>16</v>
      </c>
      <c r="P52" s="16" t="s">
        <v>116</v>
      </c>
    </row>
    <row r="53" spans="1:16" s="16" customFormat="1" ht="12.75" customHeight="1">
      <c r="A53" s="159" t="s">
        <v>221</v>
      </c>
      <c r="B53" s="159" t="s">
        <v>111</v>
      </c>
      <c r="C53" s="159" t="s">
        <v>216</v>
      </c>
      <c r="D53" s="16" t="s">
        <v>222</v>
      </c>
      <c r="E53" s="16" t="s">
        <v>223</v>
      </c>
      <c r="F53" s="159" t="s">
        <v>147</v>
      </c>
      <c r="G53" s="160">
        <v>4.725</v>
      </c>
      <c r="H53" s="161">
        <v>0</v>
      </c>
      <c r="I53" s="161">
        <f>ROUND(G53*H53,2)</f>
        <v>0</v>
      </c>
      <c r="J53" s="162">
        <v>0.00028</v>
      </c>
      <c r="K53" s="160">
        <f>G53*J53</f>
        <v>0.0013229999999999997</v>
      </c>
      <c r="L53" s="162">
        <v>0</v>
      </c>
      <c r="M53" s="160">
        <f>G53*L53</f>
        <v>0</v>
      </c>
      <c r="N53" s="163">
        <v>19</v>
      </c>
      <c r="O53" s="164">
        <v>16</v>
      </c>
      <c r="P53" s="16" t="s">
        <v>116</v>
      </c>
    </row>
    <row r="54" spans="2:16" s="135" customFormat="1" ht="12.75" customHeight="1">
      <c r="B54" s="140" t="s">
        <v>65</v>
      </c>
      <c r="D54" s="141" t="s">
        <v>224</v>
      </c>
      <c r="E54" s="141" t="s">
        <v>225</v>
      </c>
      <c r="I54" s="142">
        <f>I55</f>
        <v>0</v>
      </c>
      <c r="K54" s="143">
        <f>K55</f>
        <v>0.00836325</v>
      </c>
      <c r="M54" s="143">
        <f>M55</f>
        <v>0</v>
      </c>
      <c r="P54" s="141" t="s">
        <v>109</v>
      </c>
    </row>
    <row r="55" spans="1:16" s="16" customFormat="1" ht="12.75" customHeight="1">
      <c r="A55" s="159" t="s">
        <v>226</v>
      </c>
      <c r="B55" s="159" t="s">
        <v>111</v>
      </c>
      <c r="C55" s="159" t="s">
        <v>224</v>
      </c>
      <c r="D55" s="16" t="s">
        <v>227</v>
      </c>
      <c r="E55" s="16" t="s">
        <v>228</v>
      </c>
      <c r="F55" s="159" t="s">
        <v>147</v>
      </c>
      <c r="G55" s="160">
        <v>4.725</v>
      </c>
      <c r="H55" s="161">
        <v>0</v>
      </c>
      <c r="I55" s="161">
        <f>ROUND(G55*H55,2)</f>
        <v>0</v>
      </c>
      <c r="J55" s="162">
        <v>0.00177</v>
      </c>
      <c r="K55" s="160">
        <f>G55*J55</f>
        <v>0.00836325</v>
      </c>
      <c r="L55" s="162">
        <v>0</v>
      </c>
      <c r="M55" s="160">
        <f>G55*L55</f>
        <v>0</v>
      </c>
      <c r="N55" s="163">
        <v>19</v>
      </c>
      <c r="O55" s="164">
        <v>16</v>
      </c>
      <c r="P55" s="16" t="s">
        <v>116</v>
      </c>
    </row>
    <row r="56" spans="5:13" s="144" customFormat="1" ht="12.75" customHeight="1">
      <c r="E56" s="145" t="s">
        <v>91</v>
      </c>
      <c r="I56" s="146">
        <f>I14+I46</f>
        <v>0</v>
      </c>
      <c r="K56" s="147">
        <f>K14+K46</f>
        <v>91.26450331</v>
      </c>
      <c r="M56" s="147">
        <f>M14+M46</f>
        <v>0</v>
      </c>
    </row>
  </sheetData>
  <printOptions horizontalCentered="1"/>
  <pageMargins left="0.787401556968689" right="0.787401556968689" top="0.5905511975288391" bottom="0.5905511975288391" header="0" footer="0"/>
  <pageSetup fitToHeight="999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XXXX</cp:lastModifiedBy>
  <dcterms:modified xsi:type="dcterms:W3CDTF">2008-04-23T21:38:05Z</dcterms:modified>
  <cp:category/>
  <cp:version/>
  <cp:contentType/>
  <cp:contentStatus/>
</cp:coreProperties>
</file>