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<sst xmlns="http://schemas.openxmlformats.org/spreadsheetml/2006/main" count="355" uniqueCount="204">
  <si>
    <t>KRYCÍ LIST ROZPOČTU</t>
  </si>
  <si>
    <t>Název stavby</t>
  </si>
  <si>
    <t>Obnova zahrady Kinských v Praze -Dětské hřiště II a obnova okolí</t>
  </si>
  <si>
    <t>JKSO</t>
  </si>
  <si>
    <t xml:space="preserve"> </t>
  </si>
  <si>
    <t>Kód stavby</t>
  </si>
  <si>
    <t>kinhrII</t>
  </si>
  <si>
    <t>Název objektu</t>
  </si>
  <si>
    <t>SO 30-c-7 Demolice a demontáže</t>
  </si>
  <si>
    <t>EČO</t>
  </si>
  <si>
    <t>Kód objektu</t>
  </si>
  <si>
    <t>demolice0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</si>
  <si>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</si>
  <si>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</si>
  <si>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</si>
  <si>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</si>
  <si>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</si>
  <si>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</si>
  <si>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</si>
  <si>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</si>
  <si>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Hl.město Praha,Mariánské nám. ,P1</t>
  </si>
  <si>
    <t>Projektant</t>
  </si>
  <si>
    <t>ing.arch.M.Dandová</t>
  </si>
  <si>
    <t>Zhotovitel</t>
  </si>
  <si>
    <t>Rozpočet číslo</t>
  </si>
  <si>
    <t>Zpracoval</t>
  </si>
  <si>
    <t>Dne</t>
  </si>
  <si>
    <t>ing.I.Prágrová</t>
  </si>
  <si>
    <t>13.04.2008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</si>
  <si>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</si>
  <si>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</si>
  <si>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</si>
  <si>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</si>
  <si>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</si>
  <si>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</si>
  <si>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</si>
  <si>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</si>
  <si>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</si>
  <si>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</si>
  <si>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</si>
  <si>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</si>
  <si>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</si>
  <si>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</si>
  <si>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</si>
  <si>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</si>
  <si>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</si>
  <si>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</si>
  <si>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</si>
  <si>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</si>
  <si>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</si>
  <si>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</si>
  <si>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</si>
  <si>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</si>
  <si>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</si>
  <si>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</si>
  <si>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</si>
  <si>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</si>
  <si>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</si>
  <si>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</si>
  <si>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</si>
  <si>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</si>
  <si>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</si>
  <si>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</si>
  <si>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</si>
  <si>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</si>
  <si>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</si>
  <si>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</si>
  <si>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</si>
  <si>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</si>
  <si>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</si>
  <si>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</si>
  <si>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</si>
  <si>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</si>
  <si>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</si>
  <si>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</si>
  <si>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</si>
  <si>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</si>
  <si>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</si>
  <si>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</si>
  <si>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</si>
  <si>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</si>
  <si>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</si>
  <si>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</si>
  <si>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</si>
  <si>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</si>
  <si>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23.4.2008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</si>
  <si>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</si>
  <si>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</si>
  <si>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</si>
  <si>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</si>
  <si>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</si>
  <si>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</si>
  <si>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</si>
  <si>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</si>
  <si>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</si>
  <si>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</si>
  <si>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</si>
  <si>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</si>
  <si>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</si>
  <si>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</si>
  <si>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</si>
  <si>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</si>
  <si>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</si>
  <si>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</si>
  <si>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</si>
  <si>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</si>
  <si>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</si>
  <si>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</si>
  <si>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</si>
  <si>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</si>
  <si>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</si>
  <si>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</si>
  <si>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221</t>
  </si>
  <si>
    <t>113107125</t>
  </si>
  <si>
    <t>Odstranění podkladu pl do 50 m2 z kameniva drceného tl 500 mm</t>
  </si>
  <si>
    <t>m2</t>
  </si>
  <si>
    <t>2</t>
  </si>
  <si>
    <t>001</t>
  </si>
  <si>
    <t>120901121</t>
  </si>
  <si>
    <t>Bourání zdiva z betonu prostého neprokládaného</t>
  </si>
  <si>
    <t>m3</t>
  </si>
  <si>
    <t>3</t>
  </si>
  <si>
    <t>162201102</t>
  </si>
  <si>
    <t>Vodorovné přemístění do 50 m výkopku z horniny tř. 1 až 4</t>
  </si>
  <si>
    <t>4</t>
  </si>
  <si>
    <t>167101101</t>
  </si>
  <si>
    <t>Nakládání výkopku z hornin tř. 1 až 4 do 100 m3</t>
  </si>
  <si>
    <t>5</t>
  </si>
  <si>
    <t>174101101</t>
  </si>
  <si>
    <t>Zásyp jam, šachet rýh nebo kolem objektů sypaninou se zhutněním</t>
  </si>
  <si>
    <t>9</t>
  </si>
  <si>
    <t>Ostatní konstrukce a práce-bourání</t>
  </si>
  <si>
    <t>6</t>
  </si>
  <si>
    <t>PK</t>
  </si>
  <si>
    <t>900910</t>
  </si>
  <si>
    <t>demontáž dětského kolotoče</t>
  </si>
  <si>
    <t>kus</t>
  </si>
  <si>
    <t>7</t>
  </si>
  <si>
    <t>9009101</t>
  </si>
  <si>
    <t>demontáž dětské kladiny</t>
  </si>
  <si>
    <t>8</t>
  </si>
  <si>
    <t>9009102</t>
  </si>
  <si>
    <t>demontáž dětské trubkové prolézačky</t>
  </si>
  <si>
    <t>9009103</t>
  </si>
  <si>
    <t>demontáž dvojlavičky z litiny</t>
  </si>
  <si>
    <t>10</t>
  </si>
  <si>
    <t>9009104</t>
  </si>
  <si>
    <t>demontáž lavičky dřevo+ocel</t>
  </si>
  <si>
    <t>11</t>
  </si>
  <si>
    <t>9009105</t>
  </si>
  <si>
    <t>demontáž odpadkového koše</t>
  </si>
  <si>
    <t>12</t>
  </si>
  <si>
    <t>013</t>
  </si>
  <si>
    <t>963042819</t>
  </si>
  <si>
    <t>Bourání schodišťových stupňů betonových zhotovených na místě</t>
  </si>
  <si>
    <t>m</t>
  </si>
  <si>
    <t>13</t>
  </si>
  <si>
    <t>965042241</t>
  </si>
  <si>
    <t>Bourání podkladů pod dlažby nebo mazanin betonových nebo z litého asfaltu tl přes 100 mm pl pře 4 m2</t>
  </si>
  <si>
    <t>14</t>
  </si>
  <si>
    <t>015</t>
  </si>
  <si>
    <t>966067111</t>
  </si>
  <si>
    <t>Rozebírání plotů v 2,5 m tyčkových, laťkových, prkenných, z drátěného pletiva nebo plechu</t>
  </si>
  <si>
    <t>15</t>
  </si>
  <si>
    <t>976071111</t>
  </si>
  <si>
    <t>Vybourání kovových madel a zábradlí</t>
  </si>
  <si>
    <t>16</t>
  </si>
  <si>
    <t>006</t>
  </si>
  <si>
    <t>979083116</t>
  </si>
  <si>
    <t>Vodorovné přemístění suti s naložením a složením na skládku do 5000 m</t>
  </si>
  <si>
    <t>t</t>
  </si>
  <si>
    <t>17</t>
  </si>
  <si>
    <t>979093111</t>
  </si>
  <si>
    <t>Uložení suti na skládku s hrubým urovnáním bez zhutnění</t>
  </si>
  <si>
    <t>18</t>
  </si>
  <si>
    <t xml:space="preserve">97909 </t>
  </si>
  <si>
    <t>Poplatky za skládku</t>
  </si>
  <si>
    <t>19</t>
  </si>
  <si>
    <t>981011112</t>
  </si>
  <si>
    <t>Demolice budov dřevěných ostatních oboustranně obitých nebo omítnutých postupným rozebíráním</t>
  </si>
  <si>
    <t>20</t>
  </si>
  <si>
    <t>981011315</t>
  </si>
  <si>
    <t>Demolice budov zděných na MVC podíl konstrukcí do 30 % postupným rozebíráním</t>
  </si>
  <si>
    <t>21</t>
  </si>
  <si>
    <t>981511112</t>
  </si>
  <si>
    <t>Demolice konstrukcí objektů zděných na MC postupným rozebíráním</t>
  </si>
  <si>
    <t>22</t>
  </si>
  <si>
    <t>981511113</t>
  </si>
  <si>
    <t>Demolice konstrukcí objektů z betonu prostého nebo kamenného zdiva postupným rozebíráním</t>
  </si>
  <si>
    <t>23</t>
  </si>
  <si>
    <t>998981123</t>
  </si>
  <si>
    <t>Přesun hmot pro demolice objektů v do 21 m postupným rozebíráním</t>
  </si>
  <si>
    <t>Práce a dodávky PSV</t>
  </si>
  <si>
    <t>767</t>
  </si>
  <si>
    <t>Konstrukce zámečnické</t>
  </si>
  <si>
    <t>24</t>
  </si>
  <si>
    <t>767920810</t>
  </si>
  <si>
    <t>Demontáž vrat a vrátek k oplocení plochy do 2 m2</t>
  </si>
  <si>
    <t>25</t>
  </si>
  <si>
    <t>767920820</t>
  </si>
  <si>
    <t>Demontáž vrat a vrátek k oplocení plochy do 6 m2</t>
  </si>
  <si>
    <t>26</t>
  </si>
  <si>
    <t>998767201</t>
  </si>
  <si>
    <t>Přesun hmot pro zámečnické konstrukce v objektech v do 6  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</si>
</sst>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1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8" fillId="0" borderId="0" xfId="0" applyFont="1" applyAlignment="1">
      <alignment horizontal="right" vertical="center"/>
    </xf>
    <xf numFmtId="167" fontId="18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7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7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7.2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19"/>
      <c r="D38" s="72" t="s">
        <v>45</v>
      </c>
      <c r="E38" s="73">
        <f>SUMIF(Rozpocet!O5:O65535,8,Rozpocet!I5:I65535)</f>
        <v>0</v>
      </c>
      <c r="F38" s="74"/>
      <c r="G38" s="70">
        <v>8</v>
      </c>
      <c r="H38" s="75" t="s">
        <v>46</v>
      </c>
      <c r="I38" s="35"/>
      <c r="J38" s="76">
        <v>0</v>
      </c>
      <c r="K38" s="77"/>
      <c r="L38" s="70">
        <v>13</v>
      </c>
      <c r="M38" s="33" t="s">
        <v>47</v>
      </c>
      <c r="N38" s="38"/>
      <c r="O38" s="38"/>
      <c r="P38" s="78">
        <f>M49</f>
        <v>19</v>
      </c>
      <c r="Q38" s="79" t="s">
        <v>48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49</v>
      </c>
      <c r="E39" s="73">
        <f>SUMIF(Rozpocet!O10:O65536,4,Rozpocet!I10:I65536)</f>
        <v>0</v>
      </c>
      <c r="F39" s="74"/>
      <c r="G39" s="70">
        <v>9</v>
      </c>
      <c r="H39" s="16" t="s">
        <v>50</v>
      </c>
      <c r="I39" s="72"/>
      <c r="J39" s="76">
        <v>0</v>
      </c>
      <c r="K39" s="77"/>
      <c r="L39" s="70">
        <v>14</v>
      </c>
      <c r="M39" s="33" t="s">
        <v>51</v>
      </c>
      <c r="N39" s="38"/>
      <c r="O39" s="38"/>
      <c r="P39" s="78">
        <f>M49</f>
        <v>19</v>
      </c>
      <c r="Q39" s="79" t="s">
        <v>48</v>
      </c>
      <c r="R39" s="73">
        <v>0</v>
      </c>
      <c r="S39" s="74"/>
    </row>
    <row r="40" spans="1:19" ht="20.25" customHeight="1">
      <c r="A40" s="70">
        <v>3</v>
      </c>
      <c r="B40" s="71" t="s">
        <v>52</v>
      </c>
      <c r="C40" s="19"/>
      <c r="D40" s="72" t="s">
        <v>45</v>
      </c>
      <c r="E40" s="73">
        <f>SUMIF(Rozpocet!O11:O65536,32,Rozpocet!I11:I65536)</f>
        <v>0</v>
      </c>
      <c r="F40" s="74"/>
      <c r="G40" s="70">
        <v>10</v>
      </c>
      <c r="H40" s="75" t="s">
        <v>53</v>
      </c>
      <c r="I40" s="35"/>
      <c r="J40" s="76">
        <v>0</v>
      </c>
      <c r="K40" s="77"/>
      <c r="L40" s="70">
        <v>15</v>
      </c>
      <c r="M40" s="33" t="s">
        <v>54</v>
      </c>
      <c r="N40" s="38"/>
      <c r="O40" s="38"/>
      <c r="P40" s="78">
        <f>M49</f>
        <v>19</v>
      </c>
      <c r="Q40" s="79" t="s">
        <v>48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49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55</v>
      </c>
      <c r="N41" s="38"/>
      <c r="O41" s="38"/>
      <c r="P41" s="78">
        <f>M49</f>
        <v>19</v>
      </c>
      <c r="Q41" s="79" t="s">
        <v>48</v>
      </c>
      <c r="R41" s="73">
        <v>0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45</v>
      </c>
      <c r="E42" s="73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57</v>
      </c>
      <c r="N42" s="38"/>
      <c r="O42" s="38"/>
      <c r="P42" s="78">
        <f>M49</f>
        <v>19</v>
      </c>
      <c r="Q42" s="79" t="s">
        <v>48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49</v>
      </c>
      <c r="E43" s="73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58</v>
      </c>
      <c r="N43" s="38"/>
      <c r="O43" s="38"/>
      <c r="P43" s="38"/>
      <c r="Q43" s="35"/>
      <c r="R43" s="73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59</v>
      </c>
      <c r="C44" s="38"/>
      <c r="D44" s="35"/>
      <c r="E44" s="84">
        <f>SUM(E38:E43)</f>
        <v>0</v>
      </c>
      <c r="F44" s="48"/>
      <c r="G44" s="70">
        <v>12</v>
      </c>
      <c r="H44" s="83" t="s">
        <v>60</v>
      </c>
      <c r="I44" s="35"/>
      <c r="J44" s="85">
        <f>SUM(J38:J41)</f>
        <v>0</v>
      </c>
      <c r="K44" s="86"/>
      <c r="L44" s="70">
        <v>19</v>
      </c>
      <c r="M44" s="71" t="s">
        <v>61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62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63</v>
      </c>
      <c r="I45" s="91"/>
      <c r="J45" s="93">
        <v>0</v>
      </c>
      <c r="K45" s="94">
        <f>M49</f>
        <v>19</v>
      </c>
      <c r="L45" s="88">
        <v>22</v>
      </c>
      <c r="M45" s="89" t="s">
        <v>64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ht="20.25" customHeight="1">
      <c r="A46" s="95" t="s">
        <v>21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67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68</v>
      </c>
      <c r="B48" s="27"/>
      <c r="C48" s="27"/>
      <c r="D48" s="27"/>
      <c r="E48" s="27"/>
      <c r="F48" s="28"/>
      <c r="G48" s="100" t="s">
        <v>69</v>
      </c>
      <c r="H48" s="27"/>
      <c r="I48" s="27"/>
      <c r="J48" s="27"/>
      <c r="K48" s="27"/>
      <c r="L48" s="70">
        <v>24</v>
      </c>
      <c r="M48" s="101">
        <v>9</v>
      </c>
      <c r="N48" s="28" t="s">
        <v>48</v>
      </c>
      <c r="O48" s="102">
        <f>R47-O49</f>
        <v>0</v>
      </c>
      <c r="P48" s="38" t="s">
        <v>70</v>
      </c>
      <c r="Q48" s="35"/>
      <c r="R48" s="103">
        <f>ROUND(O48*M48/100,1)</f>
        <v>0</v>
      </c>
      <c r="S48" s="104"/>
    </row>
    <row r="49" spans="1:19" ht="20.25" customHeight="1">
      <c r="A49" s="105" t="s">
        <v>19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19</v>
      </c>
      <c r="N49" s="35" t="s">
        <v>48</v>
      </c>
      <c r="O49" s="102">
        <f>SUMIF(Rozpocet!N14:N65536,M49,Rozpocet!I14:I65536)+SUMIF(P38:P42,M49,R38:R42)+IF(K45=M49,J45,0)</f>
        <v>0</v>
      </c>
      <c r="P49" s="38" t="s">
        <v>70</v>
      </c>
      <c r="Q49" s="35"/>
      <c r="R49" s="73">
        <f>ROUND(O49*M49/100,1)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68</v>
      </c>
      <c r="B51" s="27"/>
      <c r="C51" s="27"/>
      <c r="D51" s="27"/>
      <c r="E51" s="27"/>
      <c r="F51" s="28"/>
      <c r="G51" s="100" t="s">
        <v>69</v>
      </c>
      <c r="H51" s="27"/>
      <c r="I51" s="27"/>
      <c r="J51" s="27"/>
      <c r="K51" s="27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74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75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Obnova zahrady Kinských v Praze -Dětské hřiště II a obnova okolí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SO 30-c-7 Demolice a demontáže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Hl.město Praha,Mariánské nám. ,P1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85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0.21526579999999998</v>
      </c>
      <c r="E14" s="139">
        <f>Rozpocet!M14</f>
        <v>192.57714800000002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11.76048</v>
      </c>
    </row>
    <row r="16" spans="1:5" s="135" customFormat="1" ht="12.75" customHeight="1">
      <c r="A16" s="140" t="str">
        <f>Rozpocet!D21</f>
        <v>9</v>
      </c>
      <c r="B16" s="141" t="str">
        <f>Rozpocet!E21</f>
        <v>Ostatní konstrukce a práce-bourání</v>
      </c>
      <c r="C16" s="142">
        <f>Rozpocet!I21</f>
        <v>0</v>
      </c>
      <c r="D16" s="143">
        <f>Rozpocet!K21</f>
        <v>0.21526579999999998</v>
      </c>
      <c r="E16" s="143">
        <f>Rozpocet!M21</f>
        <v>180.81666800000002</v>
      </c>
    </row>
    <row r="17" spans="1:5" s="135" customFormat="1" ht="12.75" customHeight="1">
      <c r="A17" s="136" t="str">
        <f>Rozpocet!D40</f>
        <v>PSV</v>
      </c>
      <c r="B17" s="137" t="str">
        <f>Rozpocet!E40</f>
        <v>Práce a dodávky PSV</v>
      </c>
      <c r="C17" s="138">
        <f>Rozpocet!I40</f>
        <v>0</v>
      </c>
      <c r="D17" s="139">
        <f>Rozpocet!K40</f>
        <v>0</v>
      </c>
      <c r="E17" s="139">
        <f>Rozpocet!M40</f>
        <v>0.402</v>
      </c>
    </row>
    <row r="18" spans="1:5" s="135" customFormat="1" ht="12.75" customHeight="1">
      <c r="A18" s="140" t="str">
        <f>Rozpocet!D41</f>
        <v>767</v>
      </c>
      <c r="B18" s="141" t="str">
        <f>Rozpocet!E41</f>
        <v>Konstrukce zámečnické</v>
      </c>
      <c r="C18" s="142">
        <f>Rozpocet!I41</f>
        <v>0</v>
      </c>
      <c r="D18" s="143">
        <f>Rozpocet!K41</f>
        <v>0</v>
      </c>
      <c r="E18" s="143">
        <f>Rozpocet!M41</f>
        <v>0.402</v>
      </c>
    </row>
    <row r="19" spans="2:5" s="144" customFormat="1" ht="12.75" customHeight="1">
      <c r="B19" s="145" t="s">
        <v>91</v>
      </c>
      <c r="C19" s="146">
        <f>Rozpocet!I45</f>
        <v>0</v>
      </c>
      <c r="D19" s="147">
        <f>Rozpocet!K45</f>
        <v>0.21526579999999998</v>
      </c>
      <c r="E19" s="147">
        <f>Rozpocet!M45</f>
        <v>192.979148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9" t="s">
        <v>78</v>
      </c>
      <c r="B2" s="120"/>
      <c r="C2" s="120" t="str">
        <f>'Krycí list'!E5</f>
        <v>Obnova zahrady Kinských v Praze -Dětské hřiště II a obnova okolí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</row>
    <row r="3" spans="1:16" ht="11.25" customHeight="1">
      <c r="A3" s="119" t="s">
        <v>79</v>
      </c>
      <c r="B3" s="120"/>
      <c r="C3" s="120" t="str">
        <f>'Krycí list'!E7</f>
        <v>SO 30-c-7 Demolice a demontáže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</row>
    <row r="4" spans="1:16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</row>
    <row r="5" spans="1:16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</row>
    <row r="7" spans="1:16" ht="11.25" customHeight="1">
      <c r="A7" s="120" t="s">
        <v>82</v>
      </c>
      <c r="B7" s="120"/>
      <c r="C7" s="120" t="str">
        <f>'Krycí list'!E26</f>
        <v>Hl.město Praha,Mariánské nám. ,P1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</row>
    <row r="8" spans="1:16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</row>
    <row r="9" spans="1:16" ht="11.2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</row>
    <row r="11" spans="1:16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26" t="s">
        <v>104</v>
      </c>
      <c r="O11" s="150" t="s">
        <v>105</v>
      </c>
      <c r="P11" s="151" t="s">
        <v>106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4"/>
    </row>
    <row r="14" spans="1:16" s="135" customFormat="1" ht="12.75" customHeight="1">
      <c r="A14" s="155"/>
      <c r="B14" s="156" t="s">
        <v>65</v>
      </c>
      <c r="C14" s="155"/>
      <c r="D14" s="155" t="s">
        <v>44</v>
      </c>
      <c r="E14" s="155" t="s">
        <v>107</v>
      </c>
      <c r="F14" s="155"/>
      <c r="G14" s="155"/>
      <c r="H14" s="155"/>
      <c r="I14" s="157">
        <f>I15+I21</f>
        <v>0</v>
      </c>
      <c r="J14" s="155"/>
      <c r="K14" s="158">
        <f>K15+K21</f>
        <v>0.21526579999999998</v>
      </c>
      <c r="L14" s="155"/>
      <c r="M14" s="158">
        <f>M15+M21</f>
        <v>192.57714800000002</v>
      </c>
      <c r="N14" s="155"/>
      <c r="P14" s="137" t="s">
        <v>108</v>
      </c>
    </row>
    <row r="15" spans="2:16" s="135" customFormat="1" ht="12.75" customHeight="1">
      <c r="B15" s="140" t="s">
        <v>65</v>
      </c>
      <c r="D15" s="141" t="s">
        <v>109</v>
      </c>
      <c r="E15" s="141" t="s">
        <v>110</v>
      </c>
      <c r="I15" s="142">
        <f>SUM(I16:I20)</f>
        <v>0</v>
      </c>
      <c r="K15" s="143">
        <f>SUM(K16:K20)</f>
        <v>0</v>
      </c>
      <c r="M15" s="143">
        <f>SUM(M16:M20)</f>
        <v>11.76048</v>
      </c>
      <c r="P15" s="141" t="s">
        <v>109</v>
      </c>
    </row>
    <row r="16" spans="1:16" s="16" customFormat="1" ht="12.75" customHeight="1">
      <c r="A16" s="159" t="s">
        <v>109</v>
      </c>
      <c r="B16" s="159" t="s">
        <v>111</v>
      </c>
      <c r="C16" s="159" t="s">
        <v>112</v>
      </c>
      <c r="D16" s="16" t="s">
        <v>113</v>
      </c>
      <c r="E16" s="16" t="s">
        <v>114</v>
      </c>
      <c r="F16" s="159" t="s">
        <v>115</v>
      </c>
      <c r="G16" s="160">
        <v>16.334</v>
      </c>
      <c r="H16" s="161">
        <v>0</v>
      </c>
      <c r="I16" s="161">
        <f>ROUND(G16*H16,2)</f>
        <v>0</v>
      </c>
      <c r="J16" s="162">
        <v>0</v>
      </c>
      <c r="K16" s="160">
        <f>G16*J16</f>
        <v>0</v>
      </c>
      <c r="L16" s="162">
        <v>0.72</v>
      </c>
      <c r="M16" s="160">
        <f>G16*L16</f>
        <v>11.76048</v>
      </c>
      <c r="N16" s="163">
        <v>19</v>
      </c>
      <c r="O16" s="164">
        <v>4</v>
      </c>
      <c r="P16" s="16" t="s">
        <v>116</v>
      </c>
    </row>
    <row r="17" spans="1:16" s="16" customFormat="1" ht="12.75" customHeight="1">
      <c r="A17" s="159" t="s">
        <v>116</v>
      </c>
      <c r="B17" s="159" t="s">
        <v>111</v>
      </c>
      <c r="C17" s="159" t="s">
        <v>117</v>
      </c>
      <c r="D17" s="16" t="s">
        <v>118</v>
      </c>
      <c r="E17" s="16" t="s">
        <v>119</v>
      </c>
      <c r="F17" s="159" t="s">
        <v>120</v>
      </c>
      <c r="G17" s="160">
        <v>18.387</v>
      </c>
      <c r="H17" s="161">
        <v>0</v>
      </c>
      <c r="I17" s="161">
        <f>ROUND(G17*H17,2)</f>
        <v>0</v>
      </c>
      <c r="J17" s="162">
        <v>0</v>
      </c>
      <c r="K17" s="160">
        <f>G17*J17</f>
        <v>0</v>
      </c>
      <c r="L17" s="162">
        <v>0</v>
      </c>
      <c r="M17" s="160">
        <f>G17*L17</f>
        <v>0</v>
      </c>
      <c r="N17" s="163">
        <v>19</v>
      </c>
      <c r="O17" s="164">
        <v>4</v>
      </c>
      <c r="P17" s="16" t="s">
        <v>116</v>
      </c>
    </row>
    <row r="18" spans="1:16" s="16" customFormat="1" ht="12.75" customHeight="1">
      <c r="A18" s="159" t="s">
        <v>121</v>
      </c>
      <c r="B18" s="159" t="s">
        <v>111</v>
      </c>
      <c r="C18" s="159" t="s">
        <v>117</v>
      </c>
      <c r="D18" s="16" t="s">
        <v>122</v>
      </c>
      <c r="E18" s="16" t="s">
        <v>123</v>
      </c>
      <c r="F18" s="159" t="s">
        <v>120</v>
      </c>
      <c r="G18" s="160">
        <v>36.221</v>
      </c>
      <c r="H18" s="161">
        <v>0</v>
      </c>
      <c r="I18" s="161">
        <f>ROUND(G18*H18,2)</f>
        <v>0</v>
      </c>
      <c r="J18" s="162">
        <v>0</v>
      </c>
      <c r="K18" s="160">
        <f>G18*J18</f>
        <v>0</v>
      </c>
      <c r="L18" s="162">
        <v>0</v>
      </c>
      <c r="M18" s="160">
        <f>G18*L18</f>
        <v>0</v>
      </c>
      <c r="N18" s="163">
        <v>19</v>
      </c>
      <c r="O18" s="164">
        <v>4</v>
      </c>
      <c r="P18" s="16" t="s">
        <v>116</v>
      </c>
    </row>
    <row r="19" spans="1:16" s="16" customFormat="1" ht="12.75" customHeight="1">
      <c r="A19" s="159" t="s">
        <v>124</v>
      </c>
      <c r="B19" s="159" t="s">
        <v>111</v>
      </c>
      <c r="C19" s="159" t="s">
        <v>117</v>
      </c>
      <c r="D19" s="16" t="s">
        <v>125</v>
      </c>
      <c r="E19" s="16" t="s">
        <v>126</v>
      </c>
      <c r="F19" s="159" t="s">
        <v>120</v>
      </c>
      <c r="G19" s="160">
        <v>36.221</v>
      </c>
      <c r="H19" s="161">
        <v>0</v>
      </c>
      <c r="I19" s="161">
        <f>ROUND(G19*H19,2)</f>
        <v>0</v>
      </c>
      <c r="J19" s="162">
        <v>0</v>
      </c>
      <c r="K19" s="160">
        <f>G19*J19</f>
        <v>0</v>
      </c>
      <c r="L19" s="162">
        <v>0</v>
      </c>
      <c r="M19" s="160">
        <f>G19*L19</f>
        <v>0</v>
      </c>
      <c r="N19" s="163">
        <v>19</v>
      </c>
      <c r="O19" s="164">
        <v>4</v>
      </c>
      <c r="P19" s="16" t="s">
        <v>116</v>
      </c>
    </row>
    <row r="20" spans="1:16" s="16" customFormat="1" ht="12.75" customHeight="1">
      <c r="A20" s="159" t="s">
        <v>127</v>
      </c>
      <c r="B20" s="159" t="s">
        <v>111</v>
      </c>
      <c r="C20" s="159" t="s">
        <v>117</v>
      </c>
      <c r="D20" s="16" t="s">
        <v>128</v>
      </c>
      <c r="E20" s="16" t="s">
        <v>129</v>
      </c>
      <c r="F20" s="159" t="s">
        <v>120</v>
      </c>
      <c r="G20" s="160">
        <v>36.221</v>
      </c>
      <c r="H20" s="161">
        <v>0</v>
      </c>
      <c r="I20" s="161">
        <f>ROUND(G20*H20,2)</f>
        <v>0</v>
      </c>
      <c r="J20" s="162">
        <v>0</v>
      </c>
      <c r="K20" s="160">
        <f>G20*J20</f>
        <v>0</v>
      </c>
      <c r="L20" s="162">
        <v>0</v>
      </c>
      <c r="M20" s="160">
        <f>G20*L20</f>
        <v>0</v>
      </c>
      <c r="N20" s="163">
        <v>19</v>
      </c>
      <c r="O20" s="164">
        <v>4</v>
      </c>
      <c r="P20" s="16" t="s">
        <v>116</v>
      </c>
    </row>
    <row r="21" spans="2:16" s="135" customFormat="1" ht="12.75" customHeight="1">
      <c r="B21" s="140" t="s">
        <v>65</v>
      </c>
      <c r="D21" s="141" t="s">
        <v>130</v>
      </c>
      <c r="E21" s="141" t="s">
        <v>131</v>
      </c>
      <c r="I21" s="142">
        <f>SUM(I22:I39)</f>
        <v>0</v>
      </c>
      <c r="K21" s="143">
        <f>SUM(K22:K39)</f>
        <v>0.21526579999999998</v>
      </c>
      <c r="M21" s="143">
        <f>SUM(M22:M39)</f>
        <v>180.81666800000002</v>
      </c>
      <c r="P21" s="141" t="s">
        <v>109</v>
      </c>
    </row>
    <row r="22" spans="1:16" s="16" customFormat="1" ht="12.75" customHeight="1">
      <c r="A22" s="159" t="s">
        <v>132</v>
      </c>
      <c r="B22" s="159" t="s">
        <v>111</v>
      </c>
      <c r="C22" s="159" t="s">
        <v>133</v>
      </c>
      <c r="D22" s="16" t="s">
        <v>134</v>
      </c>
      <c r="E22" s="16" t="s">
        <v>135</v>
      </c>
      <c r="F22" s="159" t="s">
        <v>136</v>
      </c>
      <c r="G22" s="160">
        <v>1</v>
      </c>
      <c r="H22" s="161">
        <v>0</v>
      </c>
      <c r="I22" s="161">
        <f aca="true" t="shared" si="0" ref="I22:I39">ROUND(G22*H22,2)</f>
        <v>0</v>
      </c>
      <c r="J22" s="162">
        <v>0</v>
      </c>
      <c r="K22" s="160">
        <f aca="true" t="shared" si="1" ref="K22:K39">G22*J22</f>
        <v>0</v>
      </c>
      <c r="L22" s="162">
        <v>0</v>
      </c>
      <c r="M22" s="160">
        <f aca="true" t="shared" si="2" ref="M22:M39">G22*L22</f>
        <v>0</v>
      </c>
      <c r="N22" s="163">
        <v>19</v>
      </c>
      <c r="O22" s="164">
        <v>4</v>
      </c>
      <c r="P22" s="16" t="s">
        <v>116</v>
      </c>
    </row>
    <row r="23" spans="1:16" s="16" customFormat="1" ht="12.75" customHeight="1">
      <c r="A23" s="159" t="s">
        <v>137</v>
      </c>
      <c r="B23" s="159" t="s">
        <v>111</v>
      </c>
      <c r="C23" s="159" t="s">
        <v>133</v>
      </c>
      <c r="D23" s="16" t="s">
        <v>138</v>
      </c>
      <c r="E23" s="16" t="s">
        <v>139</v>
      </c>
      <c r="F23" s="159" t="s">
        <v>136</v>
      </c>
      <c r="G23" s="160">
        <v>1</v>
      </c>
      <c r="H23" s="161">
        <v>0</v>
      </c>
      <c r="I23" s="161">
        <f t="shared" si="0"/>
        <v>0</v>
      </c>
      <c r="J23" s="162">
        <v>0</v>
      </c>
      <c r="K23" s="160">
        <f t="shared" si="1"/>
        <v>0</v>
      </c>
      <c r="L23" s="162">
        <v>0</v>
      </c>
      <c r="M23" s="160">
        <f t="shared" si="2"/>
        <v>0</v>
      </c>
      <c r="N23" s="163">
        <v>19</v>
      </c>
      <c r="O23" s="164">
        <v>4</v>
      </c>
      <c r="P23" s="16" t="s">
        <v>116</v>
      </c>
    </row>
    <row r="24" spans="1:16" s="16" customFormat="1" ht="12.75" customHeight="1">
      <c r="A24" s="159" t="s">
        <v>140</v>
      </c>
      <c r="B24" s="159" t="s">
        <v>111</v>
      </c>
      <c r="C24" s="159" t="s">
        <v>133</v>
      </c>
      <c r="D24" s="16" t="s">
        <v>141</v>
      </c>
      <c r="E24" s="16" t="s">
        <v>142</v>
      </c>
      <c r="F24" s="159" t="s">
        <v>136</v>
      </c>
      <c r="G24" s="160">
        <v>1</v>
      </c>
      <c r="H24" s="161">
        <v>0</v>
      </c>
      <c r="I24" s="161">
        <f t="shared" si="0"/>
        <v>0</v>
      </c>
      <c r="J24" s="162">
        <v>0</v>
      </c>
      <c r="K24" s="160">
        <f t="shared" si="1"/>
        <v>0</v>
      </c>
      <c r="L24" s="162">
        <v>0</v>
      </c>
      <c r="M24" s="160">
        <f t="shared" si="2"/>
        <v>0</v>
      </c>
      <c r="N24" s="163">
        <v>19</v>
      </c>
      <c r="O24" s="164">
        <v>4</v>
      </c>
      <c r="P24" s="16" t="s">
        <v>116</v>
      </c>
    </row>
    <row r="25" spans="1:16" s="16" customFormat="1" ht="12.75" customHeight="1">
      <c r="A25" s="159" t="s">
        <v>130</v>
      </c>
      <c r="B25" s="159" t="s">
        <v>111</v>
      </c>
      <c r="C25" s="159" t="s">
        <v>133</v>
      </c>
      <c r="D25" s="16" t="s">
        <v>143</v>
      </c>
      <c r="E25" s="16" t="s">
        <v>144</v>
      </c>
      <c r="F25" s="159" t="s">
        <v>136</v>
      </c>
      <c r="G25" s="160">
        <v>3</v>
      </c>
      <c r="H25" s="161">
        <v>0</v>
      </c>
      <c r="I25" s="161">
        <f t="shared" si="0"/>
        <v>0</v>
      </c>
      <c r="J25" s="162">
        <v>0</v>
      </c>
      <c r="K25" s="160">
        <f t="shared" si="1"/>
        <v>0</v>
      </c>
      <c r="L25" s="162">
        <v>0</v>
      </c>
      <c r="M25" s="160">
        <f t="shared" si="2"/>
        <v>0</v>
      </c>
      <c r="N25" s="163">
        <v>19</v>
      </c>
      <c r="O25" s="164">
        <v>4</v>
      </c>
      <c r="P25" s="16" t="s">
        <v>116</v>
      </c>
    </row>
    <row r="26" spans="1:16" s="16" customFormat="1" ht="12.75" customHeight="1">
      <c r="A26" s="159" t="s">
        <v>145</v>
      </c>
      <c r="B26" s="159" t="s">
        <v>111</v>
      </c>
      <c r="C26" s="159" t="s">
        <v>133</v>
      </c>
      <c r="D26" s="16" t="s">
        <v>146</v>
      </c>
      <c r="E26" s="16" t="s">
        <v>147</v>
      </c>
      <c r="F26" s="159" t="s">
        <v>136</v>
      </c>
      <c r="G26" s="160">
        <v>2</v>
      </c>
      <c r="H26" s="161">
        <v>0</v>
      </c>
      <c r="I26" s="161">
        <f t="shared" si="0"/>
        <v>0</v>
      </c>
      <c r="J26" s="162">
        <v>0</v>
      </c>
      <c r="K26" s="160">
        <f t="shared" si="1"/>
        <v>0</v>
      </c>
      <c r="L26" s="162">
        <v>0</v>
      </c>
      <c r="M26" s="160">
        <f t="shared" si="2"/>
        <v>0</v>
      </c>
      <c r="N26" s="163">
        <v>19</v>
      </c>
      <c r="O26" s="164">
        <v>4</v>
      </c>
      <c r="P26" s="16" t="s">
        <v>116</v>
      </c>
    </row>
    <row r="27" spans="1:16" s="16" customFormat="1" ht="12.75" customHeight="1">
      <c r="A27" s="159" t="s">
        <v>148</v>
      </c>
      <c r="B27" s="159" t="s">
        <v>111</v>
      </c>
      <c r="C27" s="159" t="s">
        <v>133</v>
      </c>
      <c r="D27" s="16" t="s">
        <v>149</v>
      </c>
      <c r="E27" s="16" t="s">
        <v>150</v>
      </c>
      <c r="F27" s="159" t="s">
        <v>136</v>
      </c>
      <c r="G27" s="160">
        <v>3</v>
      </c>
      <c r="H27" s="161">
        <v>0</v>
      </c>
      <c r="I27" s="161">
        <f t="shared" si="0"/>
        <v>0</v>
      </c>
      <c r="J27" s="162">
        <v>0</v>
      </c>
      <c r="K27" s="160">
        <f t="shared" si="1"/>
        <v>0</v>
      </c>
      <c r="L27" s="162">
        <v>0</v>
      </c>
      <c r="M27" s="160">
        <f t="shared" si="2"/>
        <v>0</v>
      </c>
      <c r="N27" s="163">
        <v>19</v>
      </c>
      <c r="O27" s="164">
        <v>4</v>
      </c>
      <c r="P27" s="16" t="s">
        <v>116</v>
      </c>
    </row>
    <row r="28" spans="1:16" s="16" customFormat="1" ht="12.75" customHeight="1">
      <c r="A28" s="159" t="s">
        <v>151</v>
      </c>
      <c r="B28" s="159" t="s">
        <v>111</v>
      </c>
      <c r="C28" s="159" t="s">
        <v>152</v>
      </c>
      <c r="D28" s="16" t="s">
        <v>153</v>
      </c>
      <c r="E28" s="16" t="s">
        <v>154</v>
      </c>
      <c r="F28" s="159" t="s">
        <v>155</v>
      </c>
      <c r="G28" s="160">
        <v>35.2</v>
      </c>
      <c r="H28" s="161">
        <v>0</v>
      </c>
      <c r="I28" s="161">
        <f t="shared" si="0"/>
        <v>0</v>
      </c>
      <c r="J28" s="162">
        <v>0</v>
      </c>
      <c r="K28" s="160">
        <f t="shared" si="1"/>
        <v>0</v>
      </c>
      <c r="L28" s="162">
        <v>0.07</v>
      </c>
      <c r="M28" s="160">
        <f t="shared" si="2"/>
        <v>2.4640000000000004</v>
      </c>
      <c r="N28" s="163">
        <v>19</v>
      </c>
      <c r="O28" s="164">
        <v>4</v>
      </c>
      <c r="P28" s="16" t="s">
        <v>116</v>
      </c>
    </row>
    <row r="29" spans="1:16" s="16" customFormat="1" ht="12.75" customHeight="1">
      <c r="A29" s="159" t="s">
        <v>156</v>
      </c>
      <c r="B29" s="159" t="s">
        <v>111</v>
      </c>
      <c r="C29" s="159" t="s">
        <v>152</v>
      </c>
      <c r="D29" s="16" t="s">
        <v>157</v>
      </c>
      <c r="E29" s="16" t="s">
        <v>158</v>
      </c>
      <c r="F29" s="159" t="s">
        <v>120</v>
      </c>
      <c r="G29" s="160">
        <v>7.776</v>
      </c>
      <c r="H29" s="161">
        <v>0</v>
      </c>
      <c r="I29" s="161">
        <f t="shared" si="0"/>
        <v>0</v>
      </c>
      <c r="J29" s="162">
        <v>0</v>
      </c>
      <c r="K29" s="160">
        <f t="shared" si="1"/>
        <v>0</v>
      </c>
      <c r="L29" s="162">
        <v>2.2</v>
      </c>
      <c r="M29" s="160">
        <f t="shared" si="2"/>
        <v>17.107200000000002</v>
      </c>
      <c r="N29" s="163">
        <v>19</v>
      </c>
      <c r="O29" s="164">
        <v>4</v>
      </c>
      <c r="P29" s="16" t="s">
        <v>116</v>
      </c>
    </row>
    <row r="30" spans="1:16" s="16" customFormat="1" ht="12.75" customHeight="1">
      <c r="A30" s="159" t="s">
        <v>159</v>
      </c>
      <c r="B30" s="159" t="s">
        <v>111</v>
      </c>
      <c r="C30" s="159" t="s">
        <v>160</v>
      </c>
      <c r="D30" s="16" t="s">
        <v>161</v>
      </c>
      <c r="E30" s="16" t="s">
        <v>162</v>
      </c>
      <c r="F30" s="159" t="s">
        <v>155</v>
      </c>
      <c r="G30" s="160">
        <v>224.2</v>
      </c>
      <c r="H30" s="161">
        <v>0</v>
      </c>
      <c r="I30" s="161">
        <f t="shared" si="0"/>
        <v>0</v>
      </c>
      <c r="J30" s="162">
        <v>0</v>
      </c>
      <c r="K30" s="160">
        <f t="shared" si="1"/>
        <v>0</v>
      </c>
      <c r="L30" s="162">
        <v>0.01</v>
      </c>
      <c r="M30" s="160">
        <f t="shared" si="2"/>
        <v>2.242</v>
      </c>
      <c r="N30" s="163">
        <v>19</v>
      </c>
      <c r="O30" s="164">
        <v>4</v>
      </c>
      <c r="P30" s="16" t="s">
        <v>116</v>
      </c>
    </row>
    <row r="31" spans="1:16" s="16" customFormat="1" ht="12.75" customHeight="1">
      <c r="A31" s="159" t="s">
        <v>163</v>
      </c>
      <c r="B31" s="159" t="s">
        <v>111</v>
      </c>
      <c r="C31" s="159" t="s">
        <v>152</v>
      </c>
      <c r="D31" s="16" t="s">
        <v>164</v>
      </c>
      <c r="E31" s="16" t="s">
        <v>165</v>
      </c>
      <c r="F31" s="159" t="s">
        <v>155</v>
      </c>
      <c r="G31" s="160">
        <v>9.6</v>
      </c>
      <c r="H31" s="161">
        <v>0</v>
      </c>
      <c r="I31" s="161">
        <f t="shared" si="0"/>
        <v>0</v>
      </c>
      <c r="J31" s="162">
        <v>0</v>
      </c>
      <c r="K31" s="160">
        <f t="shared" si="1"/>
        <v>0</v>
      </c>
      <c r="L31" s="162">
        <v>0.037</v>
      </c>
      <c r="M31" s="160">
        <f t="shared" si="2"/>
        <v>0.35519999999999996</v>
      </c>
      <c r="N31" s="163">
        <v>19</v>
      </c>
      <c r="O31" s="164">
        <v>4</v>
      </c>
      <c r="P31" s="16" t="s">
        <v>116</v>
      </c>
    </row>
    <row r="32" spans="1:16" s="16" customFormat="1" ht="12.75" customHeight="1">
      <c r="A32" s="159" t="s">
        <v>166</v>
      </c>
      <c r="B32" s="159" t="s">
        <v>111</v>
      </c>
      <c r="C32" s="159" t="s">
        <v>167</v>
      </c>
      <c r="D32" s="16" t="s">
        <v>168</v>
      </c>
      <c r="E32" s="16" t="s">
        <v>169</v>
      </c>
      <c r="F32" s="159" t="s">
        <v>170</v>
      </c>
      <c r="G32" s="160">
        <v>229.752</v>
      </c>
      <c r="H32" s="161">
        <v>0</v>
      </c>
      <c r="I32" s="161">
        <f t="shared" si="0"/>
        <v>0</v>
      </c>
      <c r="J32" s="162">
        <v>0</v>
      </c>
      <c r="K32" s="160">
        <f t="shared" si="1"/>
        <v>0</v>
      </c>
      <c r="L32" s="162">
        <v>0</v>
      </c>
      <c r="M32" s="160">
        <f t="shared" si="2"/>
        <v>0</v>
      </c>
      <c r="N32" s="163">
        <v>19</v>
      </c>
      <c r="O32" s="164">
        <v>4</v>
      </c>
      <c r="P32" s="16" t="s">
        <v>116</v>
      </c>
    </row>
    <row r="33" spans="1:16" s="16" customFormat="1" ht="12.75" customHeight="1">
      <c r="A33" s="159" t="s">
        <v>171</v>
      </c>
      <c r="B33" s="159" t="s">
        <v>111</v>
      </c>
      <c r="C33" s="159" t="s">
        <v>167</v>
      </c>
      <c r="D33" s="16" t="s">
        <v>172</v>
      </c>
      <c r="E33" s="16" t="s">
        <v>173</v>
      </c>
      <c r="F33" s="159" t="s">
        <v>170</v>
      </c>
      <c r="G33" s="160">
        <v>229.752</v>
      </c>
      <c r="H33" s="161">
        <v>0</v>
      </c>
      <c r="I33" s="161">
        <f t="shared" si="0"/>
        <v>0</v>
      </c>
      <c r="J33" s="162">
        <v>0</v>
      </c>
      <c r="K33" s="160">
        <f t="shared" si="1"/>
        <v>0</v>
      </c>
      <c r="L33" s="162">
        <v>0</v>
      </c>
      <c r="M33" s="160">
        <f t="shared" si="2"/>
        <v>0</v>
      </c>
      <c r="N33" s="163">
        <v>19</v>
      </c>
      <c r="O33" s="164">
        <v>4</v>
      </c>
      <c r="P33" s="16" t="s">
        <v>116</v>
      </c>
    </row>
    <row r="34" spans="1:16" s="16" customFormat="1" ht="12.75" customHeight="1">
      <c r="A34" s="159" t="s">
        <v>174</v>
      </c>
      <c r="B34" s="159" t="s">
        <v>111</v>
      </c>
      <c r="C34" s="159" t="s">
        <v>167</v>
      </c>
      <c r="D34" s="16" t="s">
        <v>175</v>
      </c>
      <c r="E34" s="16" t="s">
        <v>176</v>
      </c>
      <c r="F34" s="159" t="s">
        <v>170</v>
      </c>
      <c r="G34" s="160">
        <v>229.752</v>
      </c>
      <c r="H34" s="161">
        <v>0</v>
      </c>
      <c r="I34" s="161">
        <f t="shared" si="0"/>
        <v>0</v>
      </c>
      <c r="J34" s="162">
        <v>0</v>
      </c>
      <c r="K34" s="160">
        <f t="shared" si="1"/>
        <v>0</v>
      </c>
      <c r="L34" s="162">
        <v>0</v>
      </c>
      <c r="M34" s="160">
        <f t="shared" si="2"/>
        <v>0</v>
      </c>
      <c r="N34" s="163">
        <v>19</v>
      </c>
      <c r="O34" s="164">
        <v>4</v>
      </c>
      <c r="P34" s="16" t="s">
        <v>116</v>
      </c>
    </row>
    <row r="35" spans="1:16" s="16" customFormat="1" ht="12.75" customHeight="1">
      <c r="A35" s="159" t="s">
        <v>177</v>
      </c>
      <c r="B35" s="159" t="s">
        <v>111</v>
      </c>
      <c r="C35" s="159" t="s">
        <v>167</v>
      </c>
      <c r="D35" s="16" t="s">
        <v>178</v>
      </c>
      <c r="E35" s="16" t="s">
        <v>179</v>
      </c>
      <c r="F35" s="159" t="s">
        <v>120</v>
      </c>
      <c r="G35" s="160">
        <v>30.59</v>
      </c>
      <c r="H35" s="161">
        <v>0</v>
      </c>
      <c r="I35" s="161">
        <f t="shared" si="0"/>
        <v>0</v>
      </c>
      <c r="J35" s="162">
        <v>0.00055</v>
      </c>
      <c r="K35" s="160">
        <f t="shared" si="1"/>
        <v>0.016824500000000003</v>
      </c>
      <c r="L35" s="162">
        <v>0.222</v>
      </c>
      <c r="M35" s="160">
        <f t="shared" si="2"/>
        <v>6.79098</v>
      </c>
      <c r="N35" s="163">
        <v>19</v>
      </c>
      <c r="O35" s="164">
        <v>4</v>
      </c>
      <c r="P35" s="16" t="s">
        <v>116</v>
      </c>
    </row>
    <row r="36" spans="1:16" s="16" customFormat="1" ht="12.75" customHeight="1">
      <c r="A36" s="159" t="s">
        <v>180</v>
      </c>
      <c r="B36" s="159" t="s">
        <v>111</v>
      </c>
      <c r="C36" s="159" t="s">
        <v>167</v>
      </c>
      <c r="D36" s="16" t="s">
        <v>181</v>
      </c>
      <c r="E36" s="16" t="s">
        <v>182</v>
      </c>
      <c r="F36" s="159" t="s">
        <v>120</v>
      </c>
      <c r="G36" s="160">
        <v>152.736</v>
      </c>
      <c r="H36" s="161">
        <v>0</v>
      </c>
      <c r="I36" s="161">
        <f t="shared" si="0"/>
        <v>0</v>
      </c>
      <c r="J36" s="162">
        <v>0.00097</v>
      </c>
      <c r="K36" s="160">
        <f t="shared" si="1"/>
        <v>0.14815392</v>
      </c>
      <c r="L36" s="162">
        <v>0.55</v>
      </c>
      <c r="M36" s="160">
        <f t="shared" si="2"/>
        <v>84.0048</v>
      </c>
      <c r="N36" s="163">
        <v>19</v>
      </c>
      <c r="O36" s="164">
        <v>4</v>
      </c>
      <c r="P36" s="16" t="s">
        <v>116</v>
      </c>
    </row>
    <row r="37" spans="1:16" s="16" customFormat="1" ht="12.75" customHeight="1">
      <c r="A37" s="159" t="s">
        <v>183</v>
      </c>
      <c r="B37" s="159" t="s">
        <v>111</v>
      </c>
      <c r="C37" s="159" t="s">
        <v>167</v>
      </c>
      <c r="D37" s="16" t="s">
        <v>184</v>
      </c>
      <c r="E37" s="16" t="s">
        <v>185</v>
      </c>
      <c r="F37" s="159" t="s">
        <v>120</v>
      </c>
      <c r="G37" s="160">
        <v>10.992</v>
      </c>
      <c r="H37" s="161">
        <v>0</v>
      </c>
      <c r="I37" s="161">
        <f t="shared" si="0"/>
        <v>0</v>
      </c>
      <c r="J37" s="162">
        <v>0.002</v>
      </c>
      <c r="K37" s="160">
        <f t="shared" si="1"/>
        <v>0.021984000000000004</v>
      </c>
      <c r="L37" s="162">
        <v>2.004</v>
      </c>
      <c r="M37" s="160">
        <f t="shared" si="2"/>
        <v>22.027968</v>
      </c>
      <c r="N37" s="163">
        <v>19</v>
      </c>
      <c r="O37" s="164">
        <v>4</v>
      </c>
      <c r="P37" s="16" t="s">
        <v>116</v>
      </c>
    </row>
    <row r="38" spans="1:16" s="16" customFormat="1" ht="12.75" customHeight="1">
      <c r="A38" s="159" t="s">
        <v>186</v>
      </c>
      <c r="B38" s="159" t="s">
        <v>111</v>
      </c>
      <c r="C38" s="159" t="s">
        <v>167</v>
      </c>
      <c r="D38" s="16" t="s">
        <v>187</v>
      </c>
      <c r="E38" s="16" t="s">
        <v>188</v>
      </c>
      <c r="F38" s="159" t="s">
        <v>120</v>
      </c>
      <c r="G38" s="160">
        <v>19.254</v>
      </c>
      <c r="H38" s="161">
        <v>0</v>
      </c>
      <c r="I38" s="161">
        <f t="shared" si="0"/>
        <v>0</v>
      </c>
      <c r="J38" s="162">
        <v>0.00147</v>
      </c>
      <c r="K38" s="160">
        <f t="shared" si="1"/>
        <v>0.02830338</v>
      </c>
      <c r="L38" s="162">
        <v>2.38</v>
      </c>
      <c r="M38" s="160">
        <f t="shared" si="2"/>
        <v>45.82452</v>
      </c>
      <c r="N38" s="163">
        <v>19</v>
      </c>
      <c r="O38" s="164">
        <v>4</v>
      </c>
      <c r="P38" s="16" t="s">
        <v>116</v>
      </c>
    </row>
    <row r="39" spans="1:16" s="16" customFormat="1" ht="12.75" customHeight="1">
      <c r="A39" s="159" t="s">
        <v>189</v>
      </c>
      <c r="B39" s="159" t="s">
        <v>111</v>
      </c>
      <c r="C39" s="159" t="s">
        <v>167</v>
      </c>
      <c r="D39" s="16" t="s">
        <v>190</v>
      </c>
      <c r="E39" s="16" t="s">
        <v>191</v>
      </c>
      <c r="F39" s="159" t="s">
        <v>170</v>
      </c>
      <c r="G39" s="160">
        <v>0.215</v>
      </c>
      <c r="H39" s="161">
        <v>0</v>
      </c>
      <c r="I39" s="161">
        <f t="shared" si="0"/>
        <v>0</v>
      </c>
      <c r="J39" s="162">
        <v>0</v>
      </c>
      <c r="K39" s="160">
        <f t="shared" si="1"/>
        <v>0</v>
      </c>
      <c r="L39" s="162">
        <v>0</v>
      </c>
      <c r="M39" s="160">
        <f t="shared" si="2"/>
        <v>0</v>
      </c>
      <c r="N39" s="163">
        <v>19</v>
      </c>
      <c r="O39" s="164">
        <v>4</v>
      </c>
      <c r="P39" s="16" t="s">
        <v>116</v>
      </c>
    </row>
    <row r="40" spans="2:16" s="135" customFormat="1" ht="12.75" customHeight="1">
      <c r="B40" s="136" t="s">
        <v>65</v>
      </c>
      <c r="D40" s="137" t="s">
        <v>52</v>
      </c>
      <c r="E40" s="137" t="s">
        <v>192</v>
      </c>
      <c r="I40" s="138">
        <f>I41</f>
        <v>0</v>
      </c>
      <c r="K40" s="139">
        <f>K41</f>
        <v>0</v>
      </c>
      <c r="M40" s="139">
        <f>M41</f>
        <v>0.402</v>
      </c>
      <c r="P40" s="137" t="s">
        <v>108</v>
      </c>
    </row>
    <row r="41" spans="2:16" s="135" customFormat="1" ht="12.75" customHeight="1">
      <c r="B41" s="140" t="s">
        <v>65</v>
      </c>
      <c r="D41" s="141" t="s">
        <v>193</v>
      </c>
      <c r="E41" s="141" t="s">
        <v>194</v>
      </c>
      <c r="I41" s="142">
        <f>SUM(I42:I44)</f>
        <v>0</v>
      </c>
      <c r="K41" s="143">
        <f>SUM(K42:K44)</f>
        <v>0</v>
      </c>
      <c r="M41" s="143">
        <f>SUM(M42:M44)</f>
        <v>0.402</v>
      </c>
      <c r="P41" s="141" t="s">
        <v>109</v>
      </c>
    </row>
    <row r="42" spans="1:16" s="16" customFormat="1" ht="12.75" customHeight="1">
      <c r="A42" s="159" t="s">
        <v>195</v>
      </c>
      <c r="B42" s="159" t="s">
        <v>111</v>
      </c>
      <c r="C42" s="159" t="s">
        <v>193</v>
      </c>
      <c r="D42" s="16" t="s">
        <v>196</v>
      </c>
      <c r="E42" s="16" t="s">
        <v>197</v>
      </c>
      <c r="F42" s="159" t="s">
        <v>136</v>
      </c>
      <c r="G42" s="160">
        <v>1</v>
      </c>
      <c r="H42" s="161">
        <v>0</v>
      </c>
      <c r="I42" s="161">
        <f>ROUND(G42*H42,2)</f>
        <v>0</v>
      </c>
      <c r="J42" s="162">
        <v>0</v>
      </c>
      <c r="K42" s="160">
        <f>G42*J42</f>
        <v>0</v>
      </c>
      <c r="L42" s="162">
        <v>0.192</v>
      </c>
      <c r="M42" s="160">
        <f>G42*L42</f>
        <v>0.192</v>
      </c>
      <c r="N42" s="163">
        <v>19</v>
      </c>
      <c r="O42" s="164">
        <v>16</v>
      </c>
      <c r="P42" s="16" t="s">
        <v>116</v>
      </c>
    </row>
    <row r="43" spans="1:16" s="16" customFormat="1" ht="12.75" customHeight="1">
      <c r="A43" s="159" t="s">
        <v>198</v>
      </c>
      <c r="B43" s="159" t="s">
        <v>111</v>
      </c>
      <c r="C43" s="159" t="s">
        <v>193</v>
      </c>
      <c r="D43" s="16" t="s">
        <v>199</v>
      </c>
      <c r="E43" s="16" t="s">
        <v>200</v>
      </c>
      <c r="F43" s="159" t="s">
        <v>136</v>
      </c>
      <c r="G43" s="160">
        <v>1</v>
      </c>
      <c r="H43" s="161">
        <v>0</v>
      </c>
      <c r="I43" s="161">
        <f>ROUND(G43*H43,2)</f>
        <v>0</v>
      </c>
      <c r="J43" s="162">
        <v>0</v>
      </c>
      <c r="K43" s="160">
        <f>G43*J43</f>
        <v>0</v>
      </c>
      <c r="L43" s="162">
        <v>0.21</v>
      </c>
      <c r="M43" s="160">
        <f>G43*L43</f>
        <v>0.21</v>
      </c>
      <c r="N43" s="163">
        <v>19</v>
      </c>
      <c r="O43" s="164">
        <v>16</v>
      </c>
      <c r="P43" s="16" t="s">
        <v>116</v>
      </c>
    </row>
    <row r="44" spans="1:16" s="16" customFormat="1" ht="12.75" customHeight="1">
      <c r="A44" s="159" t="s">
        <v>201</v>
      </c>
      <c r="B44" s="159" t="s">
        <v>111</v>
      </c>
      <c r="C44" s="159" t="s">
        <v>193</v>
      </c>
      <c r="D44" s="16" t="s">
        <v>202</v>
      </c>
      <c r="E44" s="16" t="s">
        <v>203</v>
      </c>
      <c r="F44" s="159" t="s">
        <v>48</v>
      </c>
      <c r="G44" s="160">
        <v>0</v>
      </c>
      <c r="H44" s="161">
        <v>0</v>
      </c>
      <c r="I44" s="161">
        <f>ROUND(G44*H44,2)</f>
        <v>0</v>
      </c>
      <c r="J44" s="162">
        <v>0</v>
      </c>
      <c r="K44" s="160">
        <f>G44*J44</f>
        <v>0</v>
      </c>
      <c r="L44" s="162">
        <v>0</v>
      </c>
      <c r="M44" s="160">
        <f>G44*L44</f>
        <v>0</v>
      </c>
      <c r="N44" s="163">
        <v>19</v>
      </c>
      <c r="O44" s="164">
        <v>16</v>
      </c>
      <c r="P44" s="16" t="s">
        <v>116</v>
      </c>
    </row>
    <row r="45" spans="5:13" s="144" customFormat="1" ht="12.75" customHeight="1">
      <c r="E45" s="145" t="s">
        <v>91</v>
      </c>
      <c r="I45" s="146">
        <f>I14+I40</f>
        <v>0</v>
      </c>
      <c r="K45" s="147">
        <f>K14+K40</f>
        <v>0.21526579999999998</v>
      </c>
      <c r="M45" s="147">
        <f>M14+M40</f>
        <v>192.979148</v>
      </c>
    </row>
  </sheetData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dcterms:modified xsi:type="dcterms:W3CDTF">2008-04-23T21:37:10Z</dcterms:modified>
  <cp:category/>
  <cp:version/>
  <cp:contentType/>
  <cp:contentStatus/>
</cp:coreProperties>
</file>