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000xz008133\Documents\_SYLVA DISK\A_Komise RHMP pro Cyklistickou dopravu\KCD Scheinherr\2020\5_květen\"/>
    </mc:Choice>
  </mc:AlternateContent>
  <bookViews>
    <workbookView xWindow="-105" yWindow="-105" windowWidth="19425" windowHeight="10425"/>
  </bookViews>
  <sheets>
    <sheet name="přehled dotací" sheetId="1" r:id="rId1"/>
    <sheet name="Neuvedený rok realizace" sheetId="2" r:id="rId2"/>
    <sheet name="2020" sheetId="3" r:id="rId3"/>
    <sheet name="2021" sheetId="4" r:id="rId4"/>
    <sheet name="2022" sheetId="5" r:id="rId5"/>
    <sheet name="vyčíslení  nákladů" sheetId="6" r:id="rId6"/>
    <sheet name="oslovení" sheetId="7" r:id="rId7"/>
  </sheets>
  <definedNames>
    <definedName name="_xlnm._FilterDatabase" localSheetId="2" hidden="1">'2020'!$B$1:$G$95</definedName>
    <definedName name="_xlnm._FilterDatabase" localSheetId="3" hidden="1">'2021'!$A$1:$G$69</definedName>
    <definedName name="_xlnm._FilterDatabase" localSheetId="0" hidden="1">'přehled dotací'!$B$3:$AA$36</definedName>
    <definedName name="Z_26D9001D_9BF3_4DE0_9F0E_1E09C8C0981C_.wvu.FilterData" localSheetId="2" hidden="1">'2020'!$A$1:$G$84</definedName>
  </definedNames>
  <calcPr calcId="152511"/>
  <customWorkbookViews>
    <customWorkbookView name="Filtr 1" guid="{26D9001D-9BF3-4DE0-9F0E-1E09C8C0981C}"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B59" i="6" l="1"/>
  <c r="C59" i="6" s="1"/>
  <c r="F57" i="6"/>
  <c r="E57" i="6"/>
  <c r="D57" i="6"/>
  <c r="G57" i="6" s="1"/>
  <c r="F56" i="6"/>
  <c r="E56" i="6"/>
  <c r="D56" i="6"/>
  <c r="G56" i="6" s="1"/>
  <c r="G55" i="6"/>
  <c r="F55" i="6"/>
  <c r="E55" i="6"/>
  <c r="C54" i="6"/>
  <c r="C58" i="6" s="1"/>
  <c r="F58" i="6" s="1"/>
  <c r="B54" i="6"/>
  <c r="F53" i="6"/>
  <c r="E53" i="6"/>
  <c r="P17" i="6" s="1"/>
  <c r="L40" i="6" s="1"/>
  <c r="D53" i="6"/>
  <c r="G53" i="6" s="1"/>
  <c r="F52" i="6"/>
  <c r="E52" i="6"/>
  <c r="P16" i="6" s="1"/>
  <c r="L39" i="6" s="1"/>
  <c r="D52" i="6"/>
  <c r="G52" i="6" s="1"/>
  <c r="F51" i="6"/>
  <c r="E51" i="6"/>
  <c r="D51" i="6"/>
  <c r="G51" i="6" s="1"/>
  <c r="F50" i="6"/>
  <c r="E50" i="6"/>
  <c r="D50" i="6"/>
  <c r="G50" i="6" s="1"/>
  <c r="F49" i="6"/>
  <c r="D49" i="6"/>
  <c r="G49" i="6" s="1"/>
  <c r="B49" i="6"/>
  <c r="P4" i="6" s="1"/>
  <c r="L27" i="6" s="1"/>
  <c r="G48" i="6"/>
  <c r="F48" i="6"/>
  <c r="Q15" i="6" s="1"/>
  <c r="M38" i="6" s="1"/>
  <c r="E48" i="6"/>
  <c r="G42" i="6"/>
  <c r="F42" i="6"/>
  <c r="E42" i="6"/>
  <c r="G41" i="6"/>
  <c r="F41" i="6"/>
  <c r="E41" i="6"/>
  <c r="G40" i="6"/>
  <c r="F40" i="6"/>
  <c r="E40" i="6"/>
  <c r="G39" i="6"/>
  <c r="F39" i="6"/>
  <c r="N19" i="6" s="1"/>
  <c r="E39" i="6"/>
  <c r="N18" i="6" s="1"/>
  <c r="G38" i="6"/>
  <c r="F38" i="6"/>
  <c r="E38" i="6"/>
  <c r="G37" i="6"/>
  <c r="F37" i="6"/>
  <c r="O16" i="6" s="1"/>
  <c r="E37" i="6"/>
  <c r="N16" i="6" s="1"/>
  <c r="G36" i="6"/>
  <c r="F36" i="6"/>
  <c r="E36" i="6"/>
  <c r="G35" i="6"/>
  <c r="F35" i="6"/>
  <c r="E35" i="6"/>
  <c r="G34" i="6"/>
  <c r="F34" i="6"/>
  <c r="E34" i="6"/>
  <c r="G33" i="6"/>
  <c r="F33" i="6"/>
  <c r="E33" i="6"/>
  <c r="C28" i="6"/>
  <c r="B28" i="6" s="1"/>
  <c r="G27" i="6"/>
  <c r="F27" i="6"/>
  <c r="E27" i="6"/>
  <c r="G26" i="6"/>
  <c r="F26" i="6"/>
  <c r="M20" i="6" s="1"/>
  <c r="E26" i="6"/>
  <c r="G25" i="6"/>
  <c r="F25" i="6"/>
  <c r="E25" i="6"/>
  <c r="L20" i="6" s="1"/>
  <c r="G24" i="6"/>
  <c r="F24" i="6"/>
  <c r="E24" i="6"/>
  <c r="G23" i="6"/>
  <c r="F23" i="6"/>
  <c r="M17" i="6" s="1"/>
  <c r="E23" i="6"/>
  <c r="L17" i="6" s="1"/>
  <c r="G22" i="6"/>
  <c r="F22" i="6"/>
  <c r="M16" i="6" s="1"/>
  <c r="E22" i="6"/>
  <c r="G21" i="6"/>
  <c r="F21" i="6"/>
  <c r="E21" i="6"/>
  <c r="N20" i="6"/>
  <c r="G20" i="6"/>
  <c r="F20" i="6"/>
  <c r="E20" i="6"/>
  <c r="O19" i="6"/>
  <c r="L19" i="6"/>
  <c r="G19" i="6"/>
  <c r="F19" i="6"/>
  <c r="E19" i="6"/>
  <c r="G18" i="6"/>
  <c r="F18" i="6"/>
  <c r="E18" i="6"/>
  <c r="Q17" i="6"/>
  <c r="M40" i="6" s="1"/>
  <c r="O17" i="6"/>
  <c r="N17" i="6"/>
  <c r="Q16" i="6"/>
  <c r="M39" i="6" s="1"/>
  <c r="L16" i="6"/>
  <c r="C13" i="6"/>
  <c r="B13" i="6" s="1"/>
  <c r="B12" i="6"/>
  <c r="G11" i="6"/>
  <c r="F11" i="6"/>
  <c r="E11" i="6"/>
  <c r="G10" i="6"/>
  <c r="F10" i="6"/>
  <c r="E10" i="6"/>
  <c r="J20" i="6" s="1"/>
  <c r="Q9" i="6"/>
  <c r="M32" i="6" s="1"/>
  <c r="P9" i="6"/>
  <c r="L32" i="6" s="1"/>
  <c r="O9" i="6"/>
  <c r="N9" i="6"/>
  <c r="M9" i="6"/>
  <c r="L9" i="6"/>
  <c r="J32" i="6" s="1"/>
  <c r="K9" i="6"/>
  <c r="J9" i="6"/>
  <c r="G9" i="6"/>
  <c r="F9" i="6"/>
  <c r="E9" i="6"/>
  <c r="J19" i="6" s="1"/>
  <c r="O8" i="6"/>
  <c r="N8" i="6"/>
  <c r="M8" i="6"/>
  <c r="L8" i="6"/>
  <c r="K8" i="6"/>
  <c r="J8" i="6"/>
  <c r="G8" i="6"/>
  <c r="F8" i="6"/>
  <c r="K17" i="6" s="1"/>
  <c r="E8" i="6"/>
  <c r="J17" i="6" s="1"/>
  <c r="P7" i="6"/>
  <c r="L30" i="6" s="1"/>
  <c r="O7" i="6"/>
  <c r="N7" i="6"/>
  <c r="M7" i="6"/>
  <c r="L7" i="6"/>
  <c r="K7" i="6"/>
  <c r="J7" i="6"/>
  <c r="G7" i="6"/>
  <c r="F7" i="6"/>
  <c r="K16" i="6" s="1"/>
  <c r="E7" i="6"/>
  <c r="J16" i="6" s="1"/>
  <c r="Q6" i="6"/>
  <c r="M29" i="6" s="1"/>
  <c r="P6" i="6"/>
  <c r="L29" i="6" s="1"/>
  <c r="O6" i="6"/>
  <c r="N6" i="6"/>
  <c r="M6" i="6"/>
  <c r="L6" i="6"/>
  <c r="K6" i="6"/>
  <c r="J6" i="6"/>
  <c r="G6" i="6"/>
  <c r="F6" i="6"/>
  <c r="E6" i="6"/>
  <c r="Q5" i="6"/>
  <c r="M28" i="6" s="1"/>
  <c r="P5" i="6"/>
  <c r="L28" i="6" s="1"/>
  <c r="O5" i="6"/>
  <c r="N5" i="6"/>
  <c r="M5" i="6"/>
  <c r="L5" i="6"/>
  <c r="K5" i="6"/>
  <c r="S5" i="6" s="1"/>
  <c r="J5" i="6"/>
  <c r="G5" i="6"/>
  <c r="F5" i="6"/>
  <c r="E5" i="6"/>
  <c r="Q4" i="6"/>
  <c r="M27" i="6" s="1"/>
  <c r="O4" i="6"/>
  <c r="N4" i="6"/>
  <c r="M4" i="6"/>
  <c r="L4" i="6"/>
  <c r="K4" i="6"/>
  <c r="J4" i="6"/>
  <c r="G4" i="6"/>
  <c r="F4" i="6"/>
  <c r="E4" i="6"/>
  <c r="G3" i="6"/>
  <c r="F3" i="6"/>
  <c r="E3" i="6"/>
  <c r="F51" i="5"/>
  <c r="E51" i="5"/>
  <c r="G49" i="5"/>
  <c r="F47" i="5"/>
  <c r="E47" i="5"/>
  <c r="G47" i="5" s="1"/>
  <c r="G46" i="5"/>
  <c r="F45" i="5"/>
  <c r="F50" i="5" s="1"/>
  <c r="E45" i="5"/>
  <c r="G44" i="5"/>
  <c r="G43" i="5"/>
  <c r="F38" i="5"/>
  <c r="E82" i="4"/>
  <c r="G80" i="4"/>
  <c r="F78" i="4"/>
  <c r="E78" i="4"/>
  <c r="E77" i="4"/>
  <c r="G77" i="4" s="1"/>
  <c r="F76" i="4"/>
  <c r="E76" i="4"/>
  <c r="G75" i="4"/>
  <c r="E74" i="4"/>
  <c r="G74" i="4" s="1"/>
  <c r="F73" i="4"/>
  <c r="E73" i="4"/>
  <c r="F69" i="4"/>
  <c r="F95" i="3"/>
  <c r="F93" i="3"/>
  <c r="H93" i="3" s="1"/>
  <c r="G92" i="3"/>
  <c r="F92" i="3"/>
  <c r="G91" i="3"/>
  <c r="F91" i="3"/>
  <c r="H91" i="3" s="1"/>
  <c r="G90" i="3"/>
  <c r="F90" i="3"/>
  <c r="G89" i="3"/>
  <c r="F89" i="3"/>
  <c r="H89" i="3" s="1"/>
  <c r="G88" i="3"/>
  <c r="F88" i="3"/>
  <c r="G87" i="3"/>
  <c r="F87" i="3"/>
  <c r="H87" i="3" s="1"/>
  <c r="G86" i="3"/>
  <c r="F86" i="3"/>
  <c r="G85" i="3"/>
  <c r="F85" i="3"/>
  <c r="F94" i="3" s="1"/>
  <c r="F83" i="3"/>
  <c r="E61" i="2"/>
  <c r="F61" i="2" s="1"/>
  <c r="G59" i="2"/>
  <c r="G58" i="2"/>
  <c r="F56" i="2"/>
  <c r="F60" i="2" s="1"/>
  <c r="E56" i="2"/>
  <c r="G55" i="2"/>
  <c r="E54" i="2"/>
  <c r="G54" i="2" s="1"/>
  <c r="G53" i="2"/>
  <c r="G52" i="2"/>
  <c r="G51" i="2"/>
  <c r="E51" i="2"/>
  <c r="H39" i="2"/>
  <c r="G73" i="4" l="1"/>
  <c r="F12" i="6"/>
  <c r="M10" i="6"/>
  <c r="K31" i="6"/>
  <c r="J43" i="6"/>
  <c r="L18" i="6"/>
  <c r="D54" i="6"/>
  <c r="G54" i="6" s="1"/>
  <c r="G56" i="2"/>
  <c r="K18" i="6"/>
  <c r="M15" i="6"/>
  <c r="O15" i="6"/>
  <c r="S15" i="6" s="1"/>
  <c r="P20" i="6"/>
  <c r="L43" i="6" s="1"/>
  <c r="J28" i="6"/>
  <c r="N28" i="6" s="1"/>
  <c r="K29" i="6"/>
  <c r="K39" i="6"/>
  <c r="O39" i="6" s="1"/>
  <c r="R7" i="6"/>
  <c r="J31" i="6"/>
  <c r="M18" i="6"/>
  <c r="O29" i="6"/>
  <c r="K19" i="6"/>
  <c r="G76" i="4"/>
  <c r="G12" i="6"/>
  <c r="N10" i="6"/>
  <c r="K15" i="6"/>
  <c r="K21" i="6" s="1"/>
  <c r="Q20" i="6"/>
  <c r="M43" i="6" s="1"/>
  <c r="B58" i="6"/>
  <c r="E58" i="6" s="1"/>
  <c r="G94" i="3"/>
  <c r="E50" i="5"/>
  <c r="K10" i="6"/>
  <c r="O10" i="6"/>
  <c r="S6" i="6"/>
  <c r="J30" i="6"/>
  <c r="R8" i="6"/>
  <c r="P8" i="6"/>
  <c r="L31" i="6" s="1"/>
  <c r="N31" i="6" s="1"/>
  <c r="N15" i="6"/>
  <c r="N21" i="6" s="1"/>
  <c r="E49" i="6"/>
  <c r="P15" i="6" s="1"/>
  <c r="F81" i="4"/>
  <c r="J10" i="6"/>
  <c r="E60" i="2"/>
  <c r="G60" i="2"/>
  <c r="H60" i="2" s="1"/>
  <c r="H86" i="3"/>
  <c r="H88" i="3"/>
  <c r="H90" i="3"/>
  <c r="H92" i="3"/>
  <c r="G78" i="4"/>
  <c r="J15" i="6"/>
  <c r="L10" i="6"/>
  <c r="J33" i="6" s="1"/>
  <c r="J29" i="6"/>
  <c r="N29" i="6" s="1"/>
  <c r="K32" i="6"/>
  <c r="O32" i="6" s="1"/>
  <c r="K20" i="6"/>
  <c r="L15" i="6"/>
  <c r="L21" i="6" s="1"/>
  <c r="K27" i="6"/>
  <c r="O27" i="6" s="1"/>
  <c r="O20" i="6"/>
  <c r="K43" i="6" s="1"/>
  <c r="O43" i="6" s="1"/>
  <c r="E54" i="6"/>
  <c r="J40" i="6"/>
  <c r="N40" i="6" s="1"/>
  <c r="R17" i="6"/>
  <c r="R16" i="6"/>
  <c r="J39" i="6"/>
  <c r="N39" i="6" s="1"/>
  <c r="K41" i="6"/>
  <c r="S17" i="6"/>
  <c r="K40" i="6"/>
  <c r="O40" i="6" s="1"/>
  <c r="L38" i="6"/>
  <c r="N30" i="6"/>
  <c r="N32" i="6"/>
  <c r="M21" i="6"/>
  <c r="K38" i="6"/>
  <c r="O38" i="6" s="1"/>
  <c r="J42" i="6"/>
  <c r="S20" i="6"/>
  <c r="H85" i="3"/>
  <c r="E81" i="4"/>
  <c r="R4" i="6"/>
  <c r="S9" i="6"/>
  <c r="E12" i="6"/>
  <c r="S16" i="6"/>
  <c r="M19" i="6"/>
  <c r="K42" i="6" s="1"/>
  <c r="R20" i="6"/>
  <c r="K28" i="6"/>
  <c r="O28" i="6" s="1"/>
  <c r="K30" i="6"/>
  <c r="S4" i="6"/>
  <c r="R5" i="6"/>
  <c r="O18" i="6"/>
  <c r="R6" i="6"/>
  <c r="Q7" i="6"/>
  <c r="M30" i="6" s="1"/>
  <c r="J18" i="6"/>
  <c r="Q8" i="6"/>
  <c r="M31" i="6" s="1"/>
  <c r="O31" i="6" s="1"/>
  <c r="J27" i="6"/>
  <c r="N27" i="6" s="1"/>
  <c r="F54" i="6"/>
  <c r="G45" i="5"/>
  <c r="G50" i="5" s="1"/>
  <c r="H50" i="5" s="1"/>
  <c r="P10" i="6"/>
  <c r="L33" i="6" s="1"/>
  <c r="R9" i="6"/>
  <c r="R15" i="6" l="1"/>
  <c r="O21" i="6"/>
  <c r="D58" i="6"/>
  <c r="G58" i="6" s="1"/>
  <c r="S8" i="6"/>
  <c r="K33" i="6"/>
  <c r="G81" i="4"/>
  <c r="H81" i="4" s="1"/>
  <c r="N43" i="6"/>
  <c r="O30" i="6"/>
  <c r="H94" i="3"/>
  <c r="J38" i="6"/>
  <c r="N38" i="6" s="1"/>
  <c r="P19" i="6"/>
  <c r="P18" i="6"/>
  <c r="R18" i="6" s="1"/>
  <c r="N33" i="6"/>
  <c r="J41" i="6"/>
  <c r="K44" i="6"/>
  <c r="R10" i="6"/>
  <c r="Q19" i="6"/>
  <c r="Q18" i="6"/>
  <c r="Q10" i="6"/>
  <c r="S7" i="6"/>
  <c r="J21" i="6"/>
  <c r="L41" i="6" l="1"/>
  <c r="P21" i="6"/>
  <c r="L44" i="6" s="1"/>
  <c r="N41" i="6"/>
  <c r="L42" i="6"/>
  <c r="N42" i="6" s="1"/>
  <c r="R19" i="6"/>
  <c r="M33" i="6"/>
  <c r="O33" i="6" s="1"/>
  <c r="S10" i="6"/>
  <c r="M42" i="6"/>
  <c r="O42" i="6" s="1"/>
  <c r="S19" i="6"/>
  <c r="J44" i="6"/>
  <c r="N44" i="6" s="1"/>
  <c r="R21" i="6"/>
  <c r="M41" i="6"/>
  <c r="O41" i="6" s="1"/>
  <c r="Q21" i="6"/>
  <c r="S18" i="6"/>
  <c r="M44" i="6" l="1"/>
  <c r="O44" i="6" s="1"/>
  <c r="S21" i="6"/>
</calcChain>
</file>

<file path=xl/sharedStrings.xml><?xml version="1.0" encoding="utf-8"?>
<sst xmlns="http://schemas.openxmlformats.org/spreadsheetml/2006/main" count="1489" uniqueCount="562">
  <si>
    <t>Městská část</t>
  </si>
  <si>
    <t>Rok čerpání</t>
  </si>
  <si>
    <t>Způsob čerpání</t>
  </si>
  <si>
    <t>předmět dotace</t>
  </si>
  <si>
    <t>plánovaná délka úseku</t>
  </si>
  <si>
    <t>Předpokládané náklady (mil. Kč)</t>
  </si>
  <si>
    <t xml:space="preserve"> délka úseku</t>
  </si>
  <si>
    <t>Cyklotrasa dle generelu:</t>
  </si>
  <si>
    <t>Praha 7</t>
  </si>
  <si>
    <t>Program Praha / TSK</t>
  </si>
  <si>
    <t>Cyklistické propojení ulice Komunardů a Ortenova náměstí. Pokud chce nyní cyklista přejet z ulice Komunardů do ulice U Uranie nebo ji překřížit, musí vést kolo. již se řeší (alespoň částečně) v rámci projektu modernizace SSZ na Ortenově náměstí.</t>
  </si>
  <si>
    <t>Plošná prostupnost</t>
  </si>
  <si>
    <t>Žádost MČ o účelovou dotaci na studii proveditelnosti</t>
  </si>
  <si>
    <t>propojení mezi šestkou a sedmičkou pod Císařským ostrovem tj. z ulice Papírenská do ulice Za Císařským mlýnem</t>
  </si>
  <si>
    <t>Účelová dotace na PD - DSP a DÚR</t>
  </si>
  <si>
    <t xml:space="preserve">dočasná infrastruktura umožňující severojižní a západovýchodní prostup rozvojovým území Bubny-Zátory. </t>
  </si>
  <si>
    <t>Praha 8</t>
  </si>
  <si>
    <t>Financuje MČ sama</t>
  </si>
  <si>
    <t>Praha 5</t>
  </si>
  <si>
    <t>A2 - Rozšíření stezky a změna povrchu - asfalt</t>
  </si>
  <si>
    <t>Žádost o realizaci na MHMP - TSK Praha</t>
  </si>
  <si>
    <t>Libeňský most - Šaldova</t>
  </si>
  <si>
    <t>Na Břevnovské pláni - objízdná trasa propojující chráněnou stezku u Kauflandu s ul. U Boroviček. Nutné dořešení majetkoprávních vztahů v místě napojení (obnova starší, odložené akce</t>
  </si>
  <si>
    <t xml:space="preserve">1,4 km </t>
  </si>
  <si>
    <t>A 15</t>
  </si>
  <si>
    <t>Chráněná cyklotrasa podél ul Plzeňská - Mrázovka - Motol. V souladu se studií Motolského údolí.</t>
  </si>
  <si>
    <t>4,5 km</t>
  </si>
  <si>
    <t>A 14</t>
  </si>
  <si>
    <t>Financuje MČ z vlastních zdrojů</t>
  </si>
  <si>
    <t>Lávka pro pěší a cyklisty, spojující portály Strahovského tunelu a Mrázovky a parků Sacre Coeur a Mrázovka - v souladu se studií A69 Údolí Motolského potoka</t>
  </si>
  <si>
    <t>200 m</t>
  </si>
  <si>
    <t>A2</t>
  </si>
  <si>
    <t>Propojení Holyně - K Austisu - obnova původních komunikací. Umožní cyklistům chráněné propojení cyklotras A 114 a A 113 bez nutnosti 2 x krížit ul. K Barrandovu a naváže na nyní projektovanou cyklostezku Slivenec - Řeporyje</t>
  </si>
  <si>
    <t>1,3 km</t>
  </si>
  <si>
    <t>Žádost o investiční dotaci na realizaci</t>
  </si>
  <si>
    <t>Rampa spojující Janáčkovo a Malostranské nábřeží</t>
  </si>
  <si>
    <t>A1</t>
  </si>
  <si>
    <t>Praha 6</t>
  </si>
  <si>
    <t>účelová i investiční dotace</t>
  </si>
  <si>
    <t>Propojení Bubeneč – Podbaba, podél železničního koridoru (Městská část zadá prověřovací studii realizovatelnosti, očekávaný problém s prostupem kolem parc.2164/19, k.ú.Bubeneč (České dráhy,a.s.), finančně náročná lávka nad silnicí Mlýnská),realizace ve spolupráci s HMP)</t>
  </si>
  <si>
    <t>alternativa k A1,navázaní na A162</t>
  </si>
  <si>
    <t>Účelová dotace pro MČ, realizace v rámci TSK Praha</t>
  </si>
  <si>
    <t>Propojení Evropská – Ke Dvoru – Džbán, podél Litovického potoka (Nutná koordinace s akcí TSK –oprava mostu na Evropské ulici přes Litovický potok, v případě, že nebude reálné provést stezku pod Evropskou podél Litovického potoka, nebude dále smysluplné pokračovat v přípravě. Realizace ve spolupráci s HMP(TSK)</t>
  </si>
  <si>
    <t xml:space="preserve">A2 Rozšíření stezky a změna povrchu - asfalt, </t>
  </si>
  <si>
    <t>propojení k A166</t>
  </si>
  <si>
    <t xml:space="preserve">Šaldova - Prvního pluku </t>
  </si>
  <si>
    <t>Údolní propojení Evropská – Na Krutci – Horoměřická</t>
  </si>
  <si>
    <t>Rekonstrukce stávající cyklostezky a dostavba chybějícího úseku podél Vltavy - ze zdrojů MHMP, podána žádost u ÚR, předpoklat SP v 1/2 r. 2020</t>
  </si>
  <si>
    <t>Elsnicovo nám. - Most Barikádníků</t>
  </si>
  <si>
    <t>A26/A2</t>
  </si>
  <si>
    <t>Praha 9</t>
  </si>
  <si>
    <t xml:space="preserve">Účelová dotace </t>
  </si>
  <si>
    <t>Generel dopravy - část CYKLO</t>
  </si>
  <si>
    <t>Pěší a cyklistické propojení ulice Radimova, mezi ulicemi Talichova a Na Větrníku (MČ zadá projektovou přípravu (v rozpočtu na rok 2020), nutné jít přes pozemky Ministerstva vnitra, realizace ve spolupráci s HMP)</t>
  </si>
  <si>
    <t xml:space="preserve">Cyklostezka Hrdlořezská. Podél Rokytky – od rybníka až pod průmyslovou na hranice s Kyjemi. </t>
  </si>
  <si>
    <t>řeší INV MHMP</t>
  </si>
  <si>
    <t>Praha 10</t>
  </si>
  <si>
    <t xml:space="preserve">Napojení Prahy 6 na stanici metra Nemocnice Motol (Zájem Prahy 5 a 6, předpoklad předání k řešení odboru investičnímu HMP. Vedeno po lesních pozemcích HMP na území obou městských částí.) </t>
  </si>
  <si>
    <t>Účelová dotace na  studii proveditelnosti</t>
  </si>
  <si>
    <t>Slatiny - nové vedení cyklotrasy, vč. výkupu pozemků od ČD. Z ulice Na Slatinách do ul.Průhonická . Výkup pozemků od SŽDC</t>
  </si>
  <si>
    <t>1,2 km</t>
  </si>
  <si>
    <t>Průběžně</t>
  </si>
  <si>
    <t>V režii TSK - obnovy povrchů</t>
  </si>
  <si>
    <t>A 423</t>
  </si>
  <si>
    <t>V ulicích dlážděných kočičími hlavami předláždit kraje vozovky (v místech, kde zhruba pojede cyklista) na hladkou dlažbu. V Praze to už na některých místech je, například v oáze u Muzea nebo na Křižovnickém náměstí mezi tramvajovými kolejemi. V Praze 7 by to nejvíce pomohlo na Strossmayerově náměstí (v ulici Dukelských hrdinů v obou směrech), nicméně to se asi bude řešit až spolu s Letenským křížem. Pak protisměrný cyklopruh v Heřmanově v úseku mezi Bubenskou a Řezáčovým náměstím nebo ulice U Výstaviště. V Holešovicích pak Jateční v úseku mezi Osadní a Komunardů.</t>
  </si>
  <si>
    <t>Kvalita komunikací</t>
  </si>
  <si>
    <t>Záběhlice- objízdné vedení cyklotrasy. V ulici K vodě.</t>
  </si>
  <si>
    <t>Praha 13</t>
  </si>
  <si>
    <t>0,2 km</t>
  </si>
  <si>
    <t xml:space="preserve">Rekonstrukce páteřní cyklotrasy z 80. let, která vede přes sídliště Lužiny do sídliště Stodůlky. Po této trase je z části veden cyklookruh „Za prací a zábavou“ ve správě OŽP, ÚMČ Praha 13, který umožňuje používat bicykl při každodenních cestách za prací, po nákupech, do úřadů, za vzděláním i k výletům za přírodou bez narušování životního prostředí škodlivými zplodinami. Bezpečná cyklotrasa prochází obytnými zónami - Lužiny, Nové Butovice, Stodůlky a Háje. Na trase leží přírodní zóny - Centrální park, Panská zahrada, přírodní památka „U Hájů“. Okruh navazuje na dálkovou zelenou stezku Greenways Praha – Vídeň a na cyklotrasu celopražského významu Řepy – Hlubočepy. Na několika místech lze nastoupit do dopravních prostředků Metra B. Z této trasy by také mohla vycházet trasa k nákupnímu centru Globus a do Údolí Motolského potoka. Vybudování úseku však brání chybějící lávka pro pěší a cyklisty. </t>
  </si>
  <si>
    <t>Studie proveditelnosti proznačení cyklotrasy z ul. U Krbu do ul. K rybníčkům.</t>
  </si>
  <si>
    <t>2,5 km</t>
  </si>
  <si>
    <t xml:space="preserve">Úsek Greenways Praha - Vídeň na území MČ Praha 13. Tento úsek cyklostrasy se jeví jako jedna z priorit a navrhovanou investiční akcí je vybudování cyklostezky na úseku CP, Nová Ves a Prokopské údolí. Stezka je hojně využívána jak cyklisty, tak pěšími návštěvníky prakticky z celého sídliště, jako spojnice do Prokopského údolí. Stávající cesta byla v rámci možností vyrovnána a byly odstraněny prolákliny, kde se tvořily louže. Těsně za vstupem z CP byla odklizena skládka stavebního odpadu a rozšířena stávající cesta, byly vybudovány nájezdy na chodníky u dnešního Welness Centra, sníženy poklopy kanálů na cestě směrem k Asuánu. V roce 2005 byl dán z MHMP příslib na dotaci na vybudování kvalitního povrchu a značení na tomto úseku. Po jednáních s vlastníky pozemků v roce 2005 se ukázalo, že tuto akci prozatím nelze z majetkoprávních důvodů zrealizovat, protože souhlas se stavbou nevydají. Vlastníci doporučili výkup pozemků. Studie trasy byla předána v roce 2005 na odbor majetkový MHMP, který měl vyvolat jednání s vlastníky pozemků o výkupu. Z MHMP byl dán příslib finančních prostředků na stavbu stezky. Jednání o výkupu pozemků nebyla MHMP dokončena, takže bohužel i příslib dotace na stavbu nebyl využit. OŽP následně zajistil minimální úpravy na trase tak, aby byla sjízdná pro cyklisty a schůdná pro pěší. </t>
  </si>
  <si>
    <t>Napojení ze sídliště Stodůlky k nákupnímu centru Globus a do údolí Motolského potoka. Tato trasa je další prioritou. Vybudování trasy brání hlavně chybějící lávka pro pěší a cyklisty přes velice rušnou Rozvadovskou spojku. Tato komunikace přeťala možnost bezpečně se dostat pěšky nebo na kole do lesoparku Údolí Motolského potoka, ale i do nákupního centra Globus. Kdysi existovala komunikace, která lokality spojovala. Vybudování lávky by významně přispělo k našemu cíli propojit zelenou páteř Prahy 13 od  Údolí Motolského potoka až do Prokopského údolí.</t>
  </si>
  <si>
    <t>Studie proveditelnosti vedení cyklotrasy z „Promenády“ přes železniční triangl do ul. Za Drahou Praha 15</t>
  </si>
  <si>
    <t>Praha 16</t>
  </si>
  <si>
    <t>3,8 km</t>
  </si>
  <si>
    <t>2021-22</t>
  </si>
  <si>
    <t>Přemostění ul. Karlická lávkou pro cyklisty a pěší. Je připravována PD přelozky cyklostezky A11 z důvodu rušení železničního přejezdu v Praze – Radotině. Nová trasa cyklotrasy povede ul. Václava Balého, Ježdíkova (Felberova), novým tunýlkem pod tratí Správy železnic a pak přes ul. Karlickou a nám. Osvoboditelů se cyklotrasa napoji na stavajici trasu směr k ulici Pod Klapici, Hadravska atd…</t>
  </si>
  <si>
    <t>Rampa + mostní konstrukce lávky cca.130 m</t>
  </si>
  <si>
    <t>Studie proveditelnosti propojení cyklotrasy z Prahy 3 přes Malešice na Prahu 9 v ul. Pod Táborem</t>
  </si>
  <si>
    <t>A11</t>
  </si>
  <si>
    <t>1,5 km</t>
  </si>
  <si>
    <t>Praha 20</t>
  </si>
  <si>
    <t xml:space="preserve">- </t>
  </si>
  <si>
    <t>Neplánují žádat dotaci</t>
  </si>
  <si>
    <t>Cyklookruh Horní Počernice - Zeleneč - Horní Počernice . Je hotova studie</t>
  </si>
  <si>
    <t>Oprava cykloztesky Trojmezí.</t>
  </si>
  <si>
    <t>2,5km</t>
  </si>
  <si>
    <t>?</t>
  </si>
  <si>
    <t>- chce, abychom realizovali a proznačili jejich cyklogenerel !</t>
  </si>
  <si>
    <t>Praha 11</t>
  </si>
  <si>
    <t>Cyklostezka podél komunikace Božanovská – od mostu Božanovská po křižovatku s ulicí ve Žlíbku včetně napojení na A 440) – bude vycházet z hotové studie</t>
  </si>
  <si>
    <t>A216 Stezka podél ulice U Kunratického lesa (etapa 1-5), Záměr, schváleno Dopravní komisí MČ, Absence bezmotorové komunikace v koridoru ul. U Kunratického lesa. Koordinace s připravovanou výstavbou v lokalitě Na Jelenách a rekonstrukcí křižovatky Roztylská - Na Jelenách. Předběžné prověření. Etapy 1 a 3 na pozemcích města, etapy 2, 4 a 5 majetkově nevypořádány.</t>
  </si>
  <si>
    <t>A 500</t>
  </si>
  <si>
    <t>2 km</t>
  </si>
  <si>
    <t>A216</t>
  </si>
  <si>
    <t>2021 a dále?</t>
  </si>
  <si>
    <t>Severovýchodní cyklomagistrála V. etapa. Účelová investiční dotace schválená usnesnesením ZHMP číslo 9/74 ze dne 19. 9. 2019</t>
  </si>
  <si>
    <t>Studie proveditelnosti</t>
  </si>
  <si>
    <t>A 9</t>
  </si>
  <si>
    <t>A216 Novopetrovická - Šáteček, Hráz rybníka Šáteček (retenční nádrž Milíčov) - křižovatka Newtonova - Novopetrovická, smíšená stezka, asfaltobeton, šířka 3,0 m. (v úseku podél ul. Novopetrovické je možné snížit šířku na 2,5 metru). Záměr, schváleno Dopravní komisí MČ. Střednědobá náhrada majetkově obtížně realizovatelného úseku páteřní trasy A22 podél ul. Novopetrovické. Po dokončení vznikne souvislá trasa klidným koridorem s malými podélnými sklony propojující sídliště Jižní Město a Petrovice.</t>
  </si>
  <si>
    <t>0,15 km</t>
  </si>
  <si>
    <t>Praha 21</t>
  </si>
  <si>
    <t>x</t>
  </si>
  <si>
    <t>A216, náhrada za nerealizovatelnou část A22</t>
  </si>
  <si>
    <t>Zřízení části cyklotrasy 8211 od otočky BUS u nádraží Klánovice po modernizovaný úsek
cyklotrasy 8211 spojujícím Újezd nad Lesy a Úvaly. V současné době se jedná o lesní cestu
v dl. cca 247 m. Provedením navržené části cyklotrasy bude umožněn bezpečný pohyb
cyklistů mimo hlavní komunikací Staroklánovickou se silným provozem.</t>
  </si>
  <si>
    <t>247 m</t>
  </si>
  <si>
    <t>A225 Stezka k sídlišti Košík. U záběhlického zámku - Doupovská. Hlavní celoměstská cyklotrasa, zřízení cyklostezky podél dolní Košíkovské nádrže a doplnění bezpečného křížení ul. Doupovské v křižovatce s ul. K horkám. smíšená stezka, asfaltobeton, šířka 3,0 m. Návaznost na zřízenou stezku Košíkovský potok, zajištění chybějícího bezmotorového propojení sídlišť Jižní Město a Košík v koridoru Košíkovského potoka.</t>
  </si>
  <si>
    <t>0,4 km</t>
  </si>
  <si>
    <t>x+1</t>
  </si>
  <si>
    <t>A225</t>
  </si>
  <si>
    <t>Via Sancta - Obnova historické cesty jako komunikace pro bezmotorovou dopravu, v návaznosti na účelovou dotaci z roku 2019 na studií a PD</t>
  </si>
  <si>
    <t>Praha 12</t>
  </si>
  <si>
    <t>A201 Dokončení propojení cca 700 m. Tím dojde ke spojení Letiště Točná s Točnou (A50) a cesty z Dolních Břežan, která byla dokončena v roce 2019 u Točné. Od Letiště Točná je zde vybudována asfaltová komunikace, která byla  přeložena v rámci stavby SOKP. Na kopci Čihadlo jsou vojenské bunkry a MČ plánuje v této lokalitě vystavět rozhlednu (a zpřístupnit bunkry), ideální turistický cíl</t>
  </si>
  <si>
    <t>0,7 km</t>
  </si>
  <si>
    <t>Zřízení cyklotrasy podél ul. Hodkovské prodloužené až po ul. Polesnou v dl. cca 1895 m v lese
podél ul. Hodkovské a dále na lesní cestě mezi ul. Staroklánovickou a ul. Polesnou.</t>
  </si>
  <si>
    <t>Napojení rekreační a obytné  oblasti na hlavní cyklotrasu A201</t>
  </si>
  <si>
    <t>1895 m</t>
  </si>
  <si>
    <t>A25</t>
  </si>
  <si>
    <t>Propojení A204 – Hornocholupická – A21. Vzhledem k členitosti terénu by došlo k přímému propojení lokality Baba II s Komořany a na druhou stranu s Modřanskou roklí.</t>
  </si>
  <si>
    <t>Přímé propojení dvou cyklotras</t>
  </si>
  <si>
    <t>Lokalita Kamýk A214 – propojení jednotlivých dokončených částí tak, aby bylo možné projet celý Kamýk (částečně je již navrhováno v územní studii)</t>
  </si>
  <si>
    <t>A214</t>
  </si>
  <si>
    <t>Zřízení cyklostezky podél ul. Zaříčanské v úseku od ul. Chyjické po mateřskou školu Sibřina.
V místě stávajícího dosluhujícího chodníku pro pěší v délce cca 720 m navrhujeme zřídit
cyklostezku společnou s pohybem chodců.</t>
  </si>
  <si>
    <t>720 m</t>
  </si>
  <si>
    <t>Propojení A210 a A215 – k propojení by došlo realizací mostku přes Lhotecký potok. Relativně jednoduchá investice s velkým užitkem</t>
  </si>
  <si>
    <t>Propojení cyklotras A210 a A215</t>
  </si>
  <si>
    <t xml:space="preserve">Účelová dotace na studii proveditelnosti </t>
  </si>
  <si>
    <t xml:space="preserve">Propojení Modřanské rokle A21 s ul. Novodvorskou </t>
  </si>
  <si>
    <t>Odstranění stávající bariéry napojení A21 do sídlištní zástavby</t>
  </si>
  <si>
    <t>Praha 14</t>
  </si>
  <si>
    <t>Modernizace stávající cyklostezky mezi ul. Mladých Běchovic a ul. Bečvářskou. Jedná se o
cyklisty využívanou spojnici mezi Běchovicemi a Újezdem nad Lesy v dl. cca 1485 m.</t>
  </si>
  <si>
    <t>1485 m</t>
  </si>
  <si>
    <t xml:space="preserve">Propojení Budovatelská – Lesopark Arborka. Dokončení cyklistického spojení v tomto úseku, propojení ulice Budovatelská a lesoparkové cesty. </t>
  </si>
  <si>
    <t>Žádost o realizaci v režii TSK v rámci SÚ</t>
  </si>
  <si>
    <t xml:space="preserve">Severovýchodní cyklomagistrála – etapa 6.4 (KB-KY – souvislá údržba). Navazuje u Budovatelské ulice na etapu 6.1 a dále pokračuje na západ přes východní biomost přes Novopackou k dokončené etapě 6.3. </t>
  </si>
  <si>
    <t>- nechápe, proč se kvůli Cachovi zaseklo proznačení cykloobousměrky Wenzigova</t>
  </si>
  <si>
    <t>Zřízení cyklostezky mezi ul. Polesnou a nádražím Klánovice v dl. cca 1300 m v místech
stávající lesní cesty a stávající komunikace u nádraží Klánovice.</t>
  </si>
  <si>
    <t>1300 m</t>
  </si>
  <si>
    <t xml:space="preserve">Pěší a cyklistická spojka Ocelkova – Půdova. Jedná se o doplnění intenzivně využívaného spojení, které je zde v provizoriu. </t>
  </si>
  <si>
    <t xml:space="preserve">Chodník s přechodem Osetá – Novozámecká. </t>
  </si>
  <si>
    <t>Bezmotorová komunikace Hůrská – Vajgarská – Bří Venclíků, úprava podchodu</t>
  </si>
  <si>
    <t>Zřízení cyklostezky spojující lesopark V Panenkách v Běchovicích, cyklotrasu A50/500
Blatovská alej (Újezd nad lesy – Koloděje) a lokalitu Na Skalce v obci Sibřina s napojením na
další cyklostezku. Jedná se o důležitou spojnici mezi Běchovicemi, Újezdem nad Lesy.
Kolodějemi a Sibřinou v dl. cca 2800 m.</t>
  </si>
  <si>
    <t>2800 m</t>
  </si>
  <si>
    <t>Praha 19</t>
  </si>
  <si>
    <t>Oprava a rekonstrukce A431, A44 –  drážní stezka v intravilánu Kbel, propojka Hornopočernická – Novopacká (výměna povrchu)</t>
  </si>
  <si>
    <t xml:space="preserve">3,5 km </t>
  </si>
  <si>
    <t>A 431, A 44</t>
  </si>
  <si>
    <t>Realizace v režii TSK Praha převést na MČ</t>
  </si>
  <si>
    <t>Zřízení cyklostezky procházející klidovou zónou u sídliště Rohožník, jedná se o cyklostezku
v dl. cca 785 m spojující ul. Rohožnickou s ul. Žlebskou.</t>
  </si>
  <si>
    <t xml:space="preserve">SÚ Toužimská+MOK – bezpečnostní úpravy křižovatky v ramci SÚ, Kbely chtějí realizovat SÚ ve vlastní režii </t>
  </si>
  <si>
    <t>785 m</t>
  </si>
  <si>
    <t>- parkovací místa pro kola ve stínech před přechody - čeká na změnu legislativy brání mu negativní stanoviska PČR. Víc nechce nic.</t>
  </si>
  <si>
    <t>A 28</t>
  </si>
  <si>
    <t>Zřízení cyklostezky v dl. cca 240 m v lese u konečné BUS na sídlišti Rohožník. Jedná se o
cyklostezku vedoucí od konečné BUS po ul. Žherskou s napojením na cyklostezku vedoucí do
obce Květnice, ul. Vřesová.</t>
  </si>
  <si>
    <t>240 m</t>
  </si>
  <si>
    <t>SÚ Mladoboleslavská – tichý asfalt, možnost doplnění DZ</t>
  </si>
  <si>
    <t>Benice</t>
  </si>
  <si>
    <t>Pan Bělor jako cyklokoordinátor pro MHMP s námi konzultoval možnost vedení páteřní cyklotrasy z Uhříněvsi přes Benice do Nupak. O toto napojení máme zájem. V tuto chvíli je v řešení výkup vhodných pozemků v rámci plánovaného Lesoparku Benice, zatím není stanoveno kudy přesně by trasa v Benicích měla vést. v této chvíli probíhá jednání ohledně výkupu pozemku pro Lesopark Benice, jedná se cca o 45 mil. Kč, vybudování lesoparku je pak odhadováno na cca 80 mil. Kč + 10 % přípravné a projekční práce</t>
  </si>
  <si>
    <t>Výhledově přeložení cyklotrasy A3</t>
  </si>
  <si>
    <t>A 265</t>
  </si>
  <si>
    <t>Účelová dotace - investiční / nebo realizace přes MHMP, pokud budou kolárny realizovány (zde má MČ ale vlastní projekt)</t>
  </si>
  <si>
    <t>Praha 3</t>
  </si>
  <si>
    <t xml:space="preserve">kolárny u škol a na veřejných frekventovaných místech s požadavkem na dlouhodobější (den či více) uložení kol – projednávanou PD zpracován městskou částí </t>
  </si>
  <si>
    <t>Pokud by se podařil plánovaný výkup pozemků pro plánovaný Lesopark Benice, uvažujeme také v rámci jeho výstavby s cyklistickým „terénním“ hřištěm.</t>
  </si>
  <si>
    <t>V rámci předhozího záměru</t>
  </si>
  <si>
    <t>Rekreační cyklistika</t>
  </si>
  <si>
    <t>propojení ulice Jeseniova a Jilmová s ulicí Rixdorfská a Pod Lipami zřejmě přes pozemky 3606/6, 3606/57, 3606/62 ve vlastnictví HMP</t>
  </si>
  <si>
    <t>Účelová dotace</t>
  </si>
  <si>
    <t>Ďáblice</t>
  </si>
  <si>
    <t>Cca 100 m</t>
  </si>
  <si>
    <t xml:space="preserve">Studie obnovy zaniklých polních cest a vedení lokálních cyklostezek po těchto cestách. Jedná se o záměr zadat studii, zhotovitel ještě není vysoutěžen </t>
  </si>
  <si>
    <t>Řeší nespojitost A244.</t>
  </si>
  <si>
    <t>Praha 22</t>
  </si>
  <si>
    <t>Řešeno v rámci INV MHMP</t>
  </si>
  <si>
    <t>Lávka pro cyklo a pěší „Ke Kříži“ 2.etapa. Součástí stávajícího systému cyklotras, priorita pro městskou část.</t>
  </si>
  <si>
    <t>Lávka</t>
  </si>
  <si>
    <t>část trasy A 278 Čakovice – Ďáblice a propojení A289 na cyklostezku A50</t>
  </si>
  <si>
    <t>A218</t>
  </si>
  <si>
    <t>A278</t>
  </si>
  <si>
    <t>Kontrolní součet</t>
  </si>
  <si>
    <t>propojení vrchu Vítkov (ulice Pražačka) a Krejcárku ve stopě dnešní parkové stezky (severně od dnešních zahrádek Žižkov přes pozemek 2172/9 ve vlastnictví HMP</t>
  </si>
  <si>
    <t>propojení plánovaným biokoridorem po západním okraji Ďáblic mezi trasou A276 a Ďáblickým hájem (souvisí s navrženou změnou ÚP vyvolanou projektem Koňská louka)</t>
  </si>
  <si>
    <t>Cca 300m</t>
  </si>
  <si>
    <t>Propojení A25 a A257 v dnes těžko prostupném terénu</t>
  </si>
  <si>
    <t>Cyklostezka Uhříněves – Pitkovičky, je součástí stávajícího systému cyklotras, priorita pro městskou část</t>
  </si>
  <si>
    <t>0,9 km</t>
  </si>
  <si>
    <t>Cyklostezka Uhříněves – Běchovice (úsek mezi ulicemi U remízku (Hájek) a Ke Kolodějskému zámku (Dubeč)), je součástí stávajícího systému cyklotras</t>
  </si>
  <si>
    <t>A440</t>
  </si>
  <si>
    <t>Cyklostezka Uhříněves – D. Měcholupy (úsek mezi ulicemi Bečovská a Za Křížem)</t>
  </si>
  <si>
    <t>1, 7 km</t>
  </si>
  <si>
    <t>Oprava úseku A25, kde je dnes vlastníkem instalovaný zákaz průjezdu cyklistů. Asfaltová cesta má hrboly od kořenů stromů. Stezka se nachází na pozemku 2180/7 ve vlastnictví rodiny Stome.</t>
  </si>
  <si>
    <t>A230</t>
  </si>
  <si>
    <t>Cca 150 m</t>
  </si>
  <si>
    <t>účelová dotace</t>
  </si>
  <si>
    <t>Generel cyklistické dopravy P22 a okolní MČ (Královice, Benice, Křeslice</t>
  </si>
  <si>
    <t>Realizace v rámci OTV</t>
  </si>
  <si>
    <t>Je připravená stavba cyklostezky Benice-Pitkovice, kterou by měl realizovat MHMP, odbor OTV. Tato akce již má stavební povolení a realizaci má na starosti paní Ivana Králová (OTV MHMP)</t>
  </si>
  <si>
    <t>-</t>
  </si>
  <si>
    <t>Mimo systém celoměstských cyklotras, paralela k A3</t>
  </si>
  <si>
    <t>propojení Ďáblice – Draháňské údolí od trasy A276 směrem západním, obchvatem kolem bývalé chaberské skládky do Draháňského údolí.</t>
  </si>
  <si>
    <t xml:space="preserve">Připravujeme posunutí konečné autobusové linky z centra obce na její jižní okraj. Z tohoto důvodu bude třeba vybudovat otočka. Toto by mělo být realizováno v souvislosti s revitalizací benické návsi, kterou připravuje opět OTV MHMP. Akce je ve stádiu zpracování projektové dokumentace. </t>
  </si>
  <si>
    <t>Bez souvislosti s cyklo</t>
  </si>
  <si>
    <t>Běchovice</t>
  </si>
  <si>
    <t>Dolní Měcholupy</t>
  </si>
  <si>
    <t>Hlavní město Praha realizovala v uplynulých letech výsadby nového lesu V Panenkách, jehož součástí je i mlatová cesta propojující Běchovice z ulice Do panenek s Újezdem nad Lesy do ulice Ochozská. Nová cesta prochází pomezím mezi oběma městskými částmi a přilehlou Městskou částí Praha -  Koloděje. Spojnice s Kolodějemi však zásadně chybí a pokud chce tedy cyklista jet z naší městské části přímo do Koloděj nemá jinou možnost než buďto využít velmi nebezpečnou ulici Do Panenek (k Běchovicím) nebo zdlouhavě objíždět přes vedlejší městské části Újezd nad Lesy nebo Dubeč. Rádi bychom požádali o realizaci cca 700 m propojení z cesty v lese V Panenkách na novou cyklostezku propojující Újezd nad Lesy a Koloděje.</t>
  </si>
  <si>
    <t>Žádost o obnovu povrchu v rámci investice MHMP/TSK Praha</t>
  </si>
  <si>
    <t>Městská část Praha - Běchovice  v průběhu předešlých let opravila a vyčistila původní zapomenutou cestu podél Běchovického potoka od ulice Mladých Běchovic až do Újezdu nad Lesy (ul. Bečvářská). Tato cesta je hojně využívána jako hlavní cyklotrasa vedoucí z Klánovického lesa, směr centrum Prahy, avšak její kvalita odpovídá jen chabým investičním možnostem naší malé městské části. Chtěli bychom vás požádat o provedení revitalizace této cyklostezky ve stabilní povrchové úpravě, ideálně v asfaltu, případně betonu. Vzhledem k míře využití cesty cyklisty i pěšími se nám jeví jako optimální šíře provedení 3m.</t>
  </si>
  <si>
    <t>Propojení Dolních Měcholup a Uhříněvsi, propojení sídliště Malý háj (etapa 2 dle cyklogenerelu Uhříněvsi)</t>
  </si>
  <si>
    <t>Praha-Čakovice</t>
  </si>
  <si>
    <t>Zřízení zón Tempo 30 s obousměrným provozem cyklistů na celém území městské části, cyklotrasy a jejich napojení do území</t>
  </si>
  <si>
    <t>10 km2</t>
  </si>
  <si>
    <t>A43, A50, A277, A278, A280, A431</t>
  </si>
  <si>
    <t xml:space="preserve">Dolní Počernice </t>
  </si>
  <si>
    <t>Účelová a investiční dotace</t>
  </si>
  <si>
    <t>Zajištění sjízdnosti přírodní cesty podél Mratínského potoka</t>
  </si>
  <si>
    <t>Propojení Dolních Počernic a Dubče mezi A44 a A24 (Jedná se o záměr realizovat doporučenou trasu odbočením z A44 ul. Dubeneckou a U Konečné dále ve směru na Dubeč s napojením na A24 na ul. Slatiny a V Křížkách. Značná část doporučené trasy povede po již hotové části komunikace U Konečné, jejíž zpevněný povrch bude ještě pokračovat v rámci probíhající bytové výstavby v k.ú. Dolní Počernice. Dále ve směru na Dubeč se již jedná o nezpevněnou polní cestu, která se nachází v MČ Praha – Dubeč, která o její úpravu na cyklostezku žádá.)</t>
  </si>
  <si>
    <t>5 km</t>
  </si>
  <si>
    <t>Dubeč</t>
  </si>
  <si>
    <t>???</t>
  </si>
  <si>
    <t xml:space="preserve">Realizace v režii OCP - zatím jen záměr, půjde realizovat až po stavbě SOKP 511 </t>
  </si>
  <si>
    <t xml:space="preserve">- obnova historické cesty Dubeč - Hájek </t>
  </si>
  <si>
    <t>Propojení Dolních Měcholup a Uhříněvsi, propojení sídliště Malý háj (etapa 1 a etapa 2 dle cyklogenerelu Dolních Měcholup)</t>
  </si>
  <si>
    <t>výhled</t>
  </si>
  <si>
    <t>obnova historické cesty Dubeč - Hájek (zatím jen záměr, půjde realizovat až po stavbě SOKP 511)</t>
  </si>
  <si>
    <t>Propojení Dolních Počernic a Štěrbohol mimo ul. Národních hrdinů a Ústřední (chráněné propojení obou MČ pro bezmotorovou dopravu)</t>
  </si>
  <si>
    <t>Praha-Petrovice</t>
  </si>
  <si>
    <t>750 m</t>
  </si>
  <si>
    <t>sděluji Vám, že MČ Praha-Petrovice má zpracovaný cyklogenerel, jehož část byla již realizována z prostředků MČ Praha-Petrovice. V současné době připravujeme další část do realizace, kde nepředpokládáme spolupráci s TSK. Odhad investičních nákladů na výstavbu cyklostezek činí  14 590 000 Kč a na projektovou přípravu včetně dokumentace pro provedení stavby bychom potřebovali částku 2 100 000 Kč. Budeme rádi, pokud by tyto oba požadavky MČ Praha-Petrovice  na poskytnutí účelové finanční dotace mohly být zařazeny do plánování rozpočtu a kapacit na výstavbu cyklostezek v HMP.</t>
  </si>
  <si>
    <t>Lávky přes Rokytku – propojovací prvek cyklostezek (V rámci TV Dolní Počernice připravuje Odbor INV MHMP rekonstrukci pěších lávek na mostu přes Rokytku na ul. Národních hrdinů. Tato akce je z hlediska pěšího a cyklistického propojení a z hlediska bezpečnosti prioritní, neboť na mostě se větví stezky A24, A246, A25, A44, A258, A259. Tato akce je již projektově zajištěna na INV (projektant PONTEX), zatím bez zajištění finančních prostředků – odhad cca 5mil.Kč. )</t>
  </si>
  <si>
    <t>Praha-Slivenec</t>
  </si>
  <si>
    <t>A24, A246, A25, A44, A258, A259</t>
  </si>
  <si>
    <t>Propojení cesty podél Rozvodny ČEPS n azápad od ulice K Zadní Kopanině - ve spolupráci s MČ Praha - Řeporyje (připravují Řeporyje)</t>
  </si>
  <si>
    <t>Realizováno v rámci BESIP</t>
  </si>
  <si>
    <t>Praha-Vinoř</t>
  </si>
  <si>
    <t>Propojení Dolních Počernic a Běchovic podél Českobrodské ul. – BESIP (Další akcí, která se připravuje je cyklistické a pěší propojení Dolních Počernic a Běchovic podél ul. Českobrodská. Podle našich informací převzala tuto akci TSK v programu BESIP a údajně se zpracovává projektová dokumentace, když projektant nám není znám. Z hlediska bezpečnosti je toto propojení nutné, neboť od areálu PRO- doma v Dolních Počernicích na k.ú Běchovice je absence jakékoliv možnosti bezpečně tuto vzdálenost překonat.)</t>
  </si>
  <si>
    <t>realizuje odbor INV MHMP</t>
  </si>
  <si>
    <t>Cyklostezka Vinoř Kbely</t>
  </si>
  <si>
    <t>Účelová dotace na PD</t>
  </si>
  <si>
    <t>Na CT</t>
  </si>
  <si>
    <t>Mimo CT</t>
  </si>
  <si>
    <t>Zlepšení dostupnosti městské páteřní cyklotrasy A44, která je oficiálně dostupná pouze po naprosto nevhodné komunikaci Dubeč - Štěrboholy (tj. ul. V Křížkách - Slatiny - K lesíku) a její návaznosti</t>
  </si>
  <si>
    <t>Dotace na cyklogenerel</t>
  </si>
  <si>
    <t>A 44 - návaznosti</t>
  </si>
  <si>
    <t xml:space="preserve">Žádost na TSK Praha </t>
  </si>
  <si>
    <t xml:space="preserve">Oprava povrchu cyklotrasy A238 Dubeček-Dolní Měcholupy </t>
  </si>
  <si>
    <t>A 238</t>
  </si>
  <si>
    <t>Klánovice</t>
  </si>
  <si>
    <t xml:space="preserve">Obnova povrchu bezmotorové cesty (A259) mezi ulicemi Mechovka a K Hájovně v Úvalech- Obnova povrchů tohoto bezmotorového spojení přes východní část Klánovického lesa. Už nyní je asfaltová, ale kvalita krytu je po desetiletích existence špatná. </t>
  </si>
  <si>
    <t>A259</t>
  </si>
  <si>
    <t xml:space="preserve">Projekt plošných cykloobousměrných Klánovic. S výjimkou hlavních průběžných ulic s MHD Slavětínská a Šlechtitelská je větší část území Klánovic v režimu zóna 30/zákaz vjezdu vozidel nad 3,5 tuny. Na většině komunikací je do té míry minimální provoz motorových vozidel, že cykloobousměrnost nebude představovat zvýšené riziko dopravních nehod. Opatření zahrnuje zpracování projektu a doplnění dopravních značek. Klánovice mají ambici stát se první plošnou cykloobousměrnou městskou částí v Praze. </t>
  </si>
  <si>
    <t>Veřejné osvětlení na stezce 8100/HP-KL mezi Klánovicemi a Horními Počernicemi. Je to oblíbená a vytížená stezka pro pěší i cyklistickou dopravu, chybí jí však bezpečné osvětlení. V souvislosti s touto stezkou upozorňujeme na nutnost ohlídat funkční řešení pro pěší a cyklistickou dopravu v rámci projektu přestavby mimoúrovňové křižovatky na D11 Beranka</t>
  </si>
  <si>
    <t>8100/HP-KL</t>
  </si>
  <si>
    <t xml:space="preserve">Kolovraty </t>
  </si>
  <si>
    <t>A22: Průjezd trasy intravilánem MČ Praha-Kolovraty</t>
  </si>
  <si>
    <t>A22</t>
  </si>
  <si>
    <t>Řeší INV MHMP</t>
  </si>
  <si>
    <t>A440: úsek do Lipan: potřebná data jsou na odboru Investic MHMP, náš předpoklad 22
milionů + výkup pozemků</t>
  </si>
  <si>
    <t>Kunratice</t>
  </si>
  <si>
    <t>Účelová dotace na PD DÚR a DSP</t>
  </si>
  <si>
    <t>Cyklotrasa Šeberov - Horno+Dolnomlýnské rybníky - Kunratický les - rekonstrukce stávajících komunikací, obnova povrchu - projekce, inženýring, vč. následného stavebního dozoru.</t>
  </si>
  <si>
    <t>2,1 km</t>
  </si>
  <si>
    <t>A21, A213, A212</t>
  </si>
  <si>
    <t>Libuš</t>
  </si>
  <si>
    <t xml:space="preserve">Žádost o zpracování PD pro SP v rámci TSK </t>
  </si>
  <si>
    <t>Městská část Praha-Libuš  v současné době nechává zpracovávat PD k územnímu řízení  na  cyklostezku na páteřní cyklotrase A42 v úseku mezi ulicemi Na Okruhu a Hoštická v k.ú. Písnice. Je nutné prověřit majetkové poměry a domluvit směny pozemků. Územní rozhodnutí by mělo být vydáno v letošním roce. Dalšími kroky by mělo být zpracování PD ke stavebnímu řízení a následná realizace.
Vzhledem k tomu, že se jedná o páteřní cyklotrasu A42, byli bychom rádi, kdyby další projektovou přípravu ke stavebnímu povolení a samotnou  realizaci cyklostezky zajistil MHMP nebo TSK.</t>
  </si>
  <si>
    <t>Účelové dotace na studii proveditelnosti</t>
  </si>
  <si>
    <t>165 m</t>
  </si>
  <si>
    <t>A42</t>
  </si>
  <si>
    <t>Lipence</t>
  </si>
  <si>
    <t xml:space="preserve">Od Lipeneckého statku Černošickou až k lávce do Černošic, cca 2 km asfaltové cyklostezky sloužící zároveň pro pěší (rozšíření stávající asfaltové komunikace) </t>
  </si>
  <si>
    <t>požádají o PD a realizaci v rámci TSK</t>
  </si>
  <si>
    <t>Od Radotínské lávky kolem velkotržnice  k napojení na 1. trasu (cca k prvním budovám Dolních Černošic), cca 5 km mlatové cyklostezky</t>
  </si>
  <si>
    <t xml:space="preserve">Podél Berounky od lávky do Černošic k ulici Nad Údolím hvězd, cca 2 km zpevněné cyklostezky sloužící zároveň pro pěší a v omezené míře i pro automobily (v současné době velmi nezpevněná, blátivá cesta)
</t>
  </si>
  <si>
    <t>Účelová dotace na výkup pozemků</t>
  </si>
  <si>
    <t>Přes Kyjov k mostu přes Strakonickou, t.č. zbouraný, cca 1 km mlatové cyklostezky</t>
  </si>
  <si>
    <t>1 km</t>
  </si>
  <si>
    <t>Praha-Nedvězí</t>
  </si>
  <si>
    <t>Investiční dotace</t>
  </si>
  <si>
    <t>Žádost o účelovou dotaci na studii proveditelnosti a výkupy pozemků</t>
  </si>
  <si>
    <t>Cyklotrasa A440: Horní Počernice – Běchovice – Královice – Nedvězí – Kolovraty
 trasa v katastru Praha - Nedvězí kopíruje 8100 “Pražské kolo” a je součástí cyklogenerelu, Nedvězí – Kolovraty, délka 980m ke komunikaci 333 (Přátelství), z toho je úsek 780m v katastru Nedvězí u Říčan, nutno vykoupit pozemky - předpoklad 4.500 m2 v katastru Nedvězí (délka 780 m), projektová dokumentace k Pražskému okruhu 511 a křižovatce na 72km, Říčany zahrnuje přemostění včetně pruhu pro cyklostezku</t>
  </si>
  <si>
    <t>Cyklotrasa A440: Horní Počernice – Běchovice – Královice – Nedvězí – Kolovraty
 trasa v katastru Praha - Nedvězí kopíruje 8100 “Pražské kolo” a je součástí cyklogenerelu. Nedvězí – Kolovraty, délka 980m ke komunikaci 333 (Přátelství), z toho je úsek 780m v katastru Nedvězí u Říčan. nutno vykoupit pozemky - předpoklad 4.500 m2 v katastru Nedvězí (délka 780 m). projektová dokumentace k Pražskému okruhu 511 a křižovatce na 72km, Říčany zahrnuje přemostění včetně pruhu pro cyklostezku</t>
  </si>
  <si>
    <t>dočasná infrastruktura umožňující severojižní a západovýchodní prostup rozvojovým území Bubny-Zátory.</t>
  </si>
  <si>
    <t>Žádost  o zpracování PD v rámci TSK Praha</t>
  </si>
  <si>
    <t>Žádost  o inv. realizaci v rámci TSK Praha</t>
  </si>
  <si>
    <t>1.2 km</t>
  </si>
  <si>
    <t>Cyklotrasa Nedvězí - Pacov
 vše v katastru Nedvězí u Říčan, úsek v délce 660 m, nutno vykoupit pozemky - předpoklad 2.700 m2 v katastru Nedvězí (délka 660 m)</t>
  </si>
  <si>
    <t>Ne-Pa</t>
  </si>
  <si>
    <t>Cyklotrasa Nedvězí –Říčany
 vše v katastru Nedvězí u Říčan, úsek v délce 1430 m, nutno vykoupit pozemky - předpoklad 4.500 m2 (délka 1.100 m)</t>
  </si>
  <si>
    <t>Mimo generel cyklistických tras</t>
  </si>
  <si>
    <t>Realizace v rámci INV MHMP</t>
  </si>
  <si>
    <t>Stezka pro pěší Nedvězí - Křenice
 vykoupit pozemky - předpoklad 1.500 m2 v katastru Nedvězí (délka 310 m), zpevněná polní cesta</t>
  </si>
  <si>
    <t>0,6 km</t>
  </si>
  <si>
    <t>Praha-Přední Kopanina</t>
  </si>
  <si>
    <t>v roce 2018 jsme obdrželi  od hl. m. Prahy  dotaci ve výši 3,5 mil. Kč na akci "Komunikace pro pěší a cyklisty Přední Kopanina - Lipská, ORG 80889". V letoším roce  bude zpracována projektová dokumentace, včetně zajištění inženýrské činnosti. Naším záměrem je předat zpracovanou projektovou dokumentaci TSK hl. m. Prahy, které by tuto akci stavebně zrealizovalo. Celkovou finanční náročnost celé akce odhadujeme na 7 mil. Kč. Nedočerpané finanční prostředky ze 3,5 mil. dotace bychom vrátili hl. m. Praze.</t>
  </si>
  <si>
    <t>A164</t>
  </si>
  <si>
    <t>Praha-Řeporyje</t>
  </si>
  <si>
    <t>Neupřesněno</t>
  </si>
  <si>
    <t xml:space="preserve">Propojení Slivenec - Řeporyje. Obdržena účelová dotaca 0,4 mil. Kč v roce 2019 na PD, bude požadováno ještě 1,4 mil. na investice. Předpoklad dokončení polní komunikace je únor 2020. </t>
  </si>
  <si>
    <t>A113</t>
  </si>
  <si>
    <t>Žádost o PD i realizaci v režii MHMP/TSK</t>
  </si>
  <si>
    <t>Lávka (ekodukt) pro cyklisty i pěší přes ulici K Barrandovu - MČ Praha 5 připravila studii, která se v současné době upravuje dle požadavků Křižovníků (majitelé části pozemků). Důležitá akce, propojující Slivenec a Barrandov. MČ Praha 5 i MČ Praha - Slivenec požadují vybudování této lávky ze strany MHMP, resp. TSK</t>
  </si>
  <si>
    <t>účelová dotace pro MČ na výkup pozemků</t>
  </si>
  <si>
    <t>Žádost o PD pro DUR a DSP na TSK Praha</t>
  </si>
  <si>
    <t>Cyklostezka na Řeporyje: MČ Praha - Slivenec a MČ Praha - Řeporyje společně obnovily koncem loňského a počátkem letošního roku starou pěší cestu v polích mezi Slivencem a Řeporyjemi, využitelnou i pro cyklisty. Nyní je potřeba vykoupit od Křižovníků s červenou hvězdou pozemky podél ulice K Austisu a vybudovat cyklostezku, která umožní bepečný nástup na tuto cestu. Náklad cca. 5 mil. Kč, z toho 2 mil na výkupy v roce 2020, 3 mil. na vlastní výstavbu v roce 2021</t>
  </si>
  <si>
    <t>0,5 km</t>
  </si>
  <si>
    <t>A113 + A115</t>
  </si>
  <si>
    <t>Pěší a cyklistické propojení mezi ulicí Na Přídole a pěší cestou, vybudovanou v rámci pozeokvých úprav (bezpečná cesta, rovnoběžná s ulicí k Lochkovu). MČ Plánuje cestu vybudovat jako jednoduchou polní cestu v roce 2020. Náklady cca. 800 tis. Kč bez DPH + výsadba</t>
  </si>
  <si>
    <t>Lokální, bez významu pro městké cyklotrasy</t>
  </si>
  <si>
    <t>Výstavba cyklostezky podél lomu v Zadní Kopanině tak, aby byla vhodná pro cyklisty, in-line bruslaře atd. Jde o zokruhování sítě cyklostezek v rámci Volnočasového areálu Za okruhem. MČ připravuje projekt a budou-li peníze, lze zrealizovat v roce 2020. Náklady cca. 7 mil. Kč. Součástí bude i hipostezka.</t>
  </si>
  <si>
    <t>Zajímavý projekt rekreační cyklo + pěšo + hipo. Bez návaznosti na systém cyklotras</t>
  </si>
  <si>
    <t>Účelová dotace na MČ na PD pro DÚR a DSP i investiční dotace</t>
  </si>
  <si>
    <t>Prodloužení ulice U Smolnic na západ a napojení na vybudovanou cestu do Řeporyjí v oblasti Zabité rokle</t>
  </si>
  <si>
    <t>Nevyčísleno:</t>
  </si>
  <si>
    <t>Obdobné následujícímu, ale delší závlek cyklotras</t>
  </si>
  <si>
    <t>Prodloužení ulice Kopaninská na západ a napojení na vybudovanou cestu do Řeporyjí v oblasti Zabité rokle</t>
  </si>
  <si>
    <t>Vhodné alternativní vedení A113/A115 + vhodná úprava cyklogenerelu (vyhne se 2x křížení ul. K Barrandovu tam a zpět)</t>
  </si>
  <si>
    <t>Praha-Suchdol</t>
  </si>
  <si>
    <t>Proznačení cyklotrasy z ul. U Krbu do ul. K rybníčkům.</t>
  </si>
  <si>
    <t xml:space="preserve">Výstavba nové lávky přes Únětický potok u Trojanova mlýna a o vybudování navazující cyklostezky (šířka 3m, délka cca 145 m) k cestě v Únětickém údolí (cyklotrasa 8100). Stávající lávka je nevhodně umístěná, při zvýšeném stavu hladiny dochází u ní k zadržení naplavených větví, což pak tvoří "přehradu" a voda se rozlije do nemovitostí nad lávkou. Navazující cesta vede nevhodně přes podmáčenou louku (ochrana MHMP OCP). Navržená mlatová cyklostezka je posunuta zpět na pozemek původní cesty 2312 k.ú. Suchdol, který je v majetku HLMP, svěřená správa nemovitostí MČ Praha-Suchdol.
U napojení na trasu 8100 zasahuje nová cyklostezka v několika m2 do pozemků v k.ú. Roztoky, v majetku města Roztoky a do pozemku 433 v k.ú. Únětice, který je v majetku HLMP, svěřená správa nemovitostí MČ Praha-Suchdol. Nový mostek a cyklostezka propojí cyklotrasu A18 a s páteřní cyklotrasou 8100 v Únětickém údolí. Na projekt je vydané územní rozhodnutí (viz příloha) a nyní probíhá stavební řízení (PD v zaslána). Na přípravu PD získala MČ dotaci z HLMP. Investorem akce je MČ, která bude mít i lávku a stezku ve správě. MČ je v případě zajištění finančních prostředků stavbu realizovat. </t>
  </si>
  <si>
    <t>150 m + lávka</t>
  </si>
  <si>
    <t>A18, 8010</t>
  </si>
  <si>
    <t>Praha-Šeberov</t>
  </si>
  <si>
    <t xml:space="preserve">stezka pro chodce a cyklisty OD ulice K Trníčku do ulice Na Jelenách </t>
  </si>
  <si>
    <t>250 m</t>
  </si>
  <si>
    <t>A427</t>
  </si>
  <si>
    <t>Praha-Štěrboholy</t>
  </si>
  <si>
    <t>Cyklostezka z „Promenády“ přes železniční triangl do ul. Za Drahou Praha 15</t>
  </si>
  <si>
    <t xml:space="preserve">Praha - Újezd </t>
  </si>
  <si>
    <t>výkup pozemku parc. č. 284/5 v k. ú.  Újezd u Průhonic. MČ jedná s vlastníky</t>
  </si>
  <si>
    <t>A23</t>
  </si>
  <si>
    <t xml:space="preserve">zpracování  PD cyklostezky v ulici Josefa Bíbrdlika. Jedná se o úsek mezi Milíčovským lesem a chatičkami v Křeslicích
</t>
  </si>
  <si>
    <t>Propojení cyklotrasy z Prahy 3 přes Malešice na Prahu 9 v ul. Pod Táborem</t>
  </si>
  <si>
    <t xml:space="preserve">Oprava cyklostezky z Újezdu do Křeslic v délce cca 1.200 m. Oprava spočívá v prořezu náletových dřevin, vyčištění okrajů a úpravy povrchu cyklostezky. 
</t>
  </si>
  <si>
    <t>Cyklostezka Vinoř Satalice, je stavební povolení</t>
  </si>
  <si>
    <t>Žádost o realizaci na MHMP - TSK Praha/kofinancování SFDI</t>
  </si>
  <si>
    <t>Žádost o realizaci SP v rámci MHMP/TSK</t>
  </si>
  <si>
    <t xml:space="preserve">Severovýchodní cyklomagistrála – etapa 6.1 a 6.2. Dokončení cyklistického spojení v tomto úseku – propojení nově obnoveného úseku cyklomagistrály 6.3 a Mladoboleslavské. Součástí projektu by měl být i most přes Kbelskou ulici. </t>
  </si>
  <si>
    <t xml:space="preserve">Severovýchodní cyklomagistrála – etapa 3 (A9). Doplnění dalšího úseku cyklomagistrály podél železniční trati 231 Vysočany–Lysá nad Labem v úseku mezi Čakovickou, Kbelskou a Vodňanskou. </t>
  </si>
  <si>
    <t>A9</t>
  </si>
  <si>
    <t>Severovýchodní cyklomagistrála – etapa 9 (A44). Propojení Černého Mostu a Satalic. Řeší Satalice, ale Praha 14 se chce podílet.</t>
  </si>
  <si>
    <t>A44</t>
  </si>
  <si>
    <t>Cyklostezka Rokytka A25, A5 na území MČ Praha 14 (Průmyslová – Dolní Počernice), včetně napojení do území. Součást drážní a rekreační stezky. 
Podle hotové aktuální studie.</t>
  </si>
  <si>
    <t>A5, A25</t>
  </si>
  <si>
    <t>Drážní stezka A243 Dolní Počernice – Malešice, včetně napojení do území</t>
  </si>
  <si>
    <t xml:space="preserve">A5 </t>
  </si>
  <si>
    <t xml:space="preserve">Propojení Nedokončená – Průmyslová, propojení Nedokončená – Manželů Dostálových + doplnění VO (A24). </t>
  </si>
  <si>
    <t>A24</t>
  </si>
  <si>
    <t>Investiční realizace v rámci TSK</t>
  </si>
  <si>
    <t>Praha 18</t>
  </si>
  <si>
    <t>Letňanské korzo – pokračování akce na základě zpracované projektové dokumentace z dotace HMP, napojení korza do lesoparku a do intravilánu (obytná zóna Rokycanská), bezpečnostní úpravy pro překonání komunikace Veselská, Kramolínská a Toužimská, cyklostezka Toužimská</t>
  </si>
  <si>
    <t>A277, A276, A28</t>
  </si>
  <si>
    <t>A 267</t>
  </si>
  <si>
    <t>Studie vedení cyklostezky podél komunikace Božanovská, Studie již byla využita při plánování nového mostu nad D11, který bude rozšířen o smíšenou stezku pro chodce a cyklisty</t>
  </si>
  <si>
    <t xml:space="preserve">Cyklostezka Ve Žlíbku v úseku od hranice s k. ú. Běchovice po křižovatku ulic Ve Źlíbku x K Berance. Dle společnosti URBIA (ing. Hana Blechová), která připravovala MHMP podklady k výkupu pozemků rodiny Špačkových, byly podklady předány v prosinci 2019 na MHMP. Dne 4. 2. 2020 JUDr. Liakou z majetkového odboru MHMP kontaktovala telefonicky Věru Bidlovou a sdělila jí, že bude obesílat všechny vlastníky pozemků s oznámením o zahájení řízení o výkupu </t>
  </si>
  <si>
    <t>A 440</t>
  </si>
  <si>
    <t>Krajinný park Havraňák – dokončení úseku cyklotrasy mezi ulicemi Kramolínská a Semilská, obnova historické lávky přes železniční trať č. 070</t>
  </si>
  <si>
    <t>A27</t>
  </si>
  <si>
    <t>Stavba jednotlivých etap cyklotrasy A43</t>
  </si>
  <si>
    <t>9 km</t>
  </si>
  <si>
    <t>A43</t>
  </si>
  <si>
    <t>Napojení bezmotorové dopravy na nádraží v Uhříněvsi (etapa 3 dle cyklogenerelu Dolních Měcholup)</t>
  </si>
  <si>
    <t>Propojení etapy 2 a cyklotrasy A44 (etapa 4 dle cyklogenerelu Dolních Měcholup)</t>
  </si>
  <si>
    <t>napojení na A44</t>
  </si>
  <si>
    <t>Účelová + investiční dotace</t>
  </si>
  <si>
    <t>Obnova povrchu A238 - Dolní Měcholupy - Dubeč</t>
  </si>
  <si>
    <t>A238</t>
  </si>
  <si>
    <t>Realizace v rámci TSK - již běžící projektová příprava na TSK</t>
  </si>
  <si>
    <t xml:space="preserve">cyklostezka Dubeč - Koloděje (2. etapa akce Na Prostřední cestě), kde se aktuálně řeší problém s nesouhlasem 
 OCP s vedení cyklotrasy podél hranice PP Lítožnice
</t>
  </si>
  <si>
    <t>- cyklostezka Dubeč - Dolní Poernice podél ul. Ke Křížkám</t>
  </si>
  <si>
    <t>Realizace v režii OCP - již běží příprava v rámci OCP</t>
  </si>
  <si>
    <t>- stezka pro pěší a cyklisty Lítožnice - Běchovice (realizace v plánu 2021, součást renaturalizace Říčanky)</t>
  </si>
  <si>
    <t>- obnova historické cesty Dubeč - Podleský mlýn</t>
  </si>
  <si>
    <t>Bezmotorová komunikace A441/A259 mezi ulicemi Mladých Běchovic a Nové Dvory. Návrh rychlého a bezpečného bezmotorového spojení – úprava stávající cesty pomocí mlatu.</t>
  </si>
  <si>
    <t>A441/A259</t>
  </si>
  <si>
    <t xml:space="preserve">Cyklistické propojení podél železniční trati mezi ČOV Klánovice (8100) a podjezdem pod tratí v ulici Pilovská (A50). Návrh rychlého a bezpečného bezmotorového spojení po okraji přírodní památky podél železniční trati, v místech dnes vyšlapané a vyježděné stezky. </t>
  </si>
  <si>
    <t>A50</t>
  </si>
  <si>
    <t>Parkovací věž pro kola na Klánovickém nádraží. Klánovické nádraží je významným cílem pro dojíždějící cyklisty, kteří zde přestupují na vlak. Proto by bylo vhodné sem instalovat biketower, která by pokryla potřeby cyklistů z hlediska kapacity i bezpečnosti.</t>
  </si>
  <si>
    <t>Bezmotorové propojení Všestarské v Klánovicích a Západní v Šestajovicích. Návrh rychlého a bezpečného bezmotorového spojení mezi těmito dvěma obcemi.</t>
  </si>
  <si>
    <t>účelová dotace na DUR a DSP</t>
  </si>
  <si>
    <t>A440: úsek do Nedvězí: je pouze v cyklogenerelu</t>
  </si>
  <si>
    <t>Zefektivnění propojení z A22 na vlak: pouze v cyklogenerelu,</t>
  </si>
  <si>
    <t>A22 - návaznosti</t>
  </si>
  <si>
    <t xml:space="preserve">Cyklotrasa Šeberov - Horno+Dolnomlýnské rybníky - Kunratický les - rekonstrukce stávajících komunikací, obnova povrchu, </t>
  </si>
  <si>
    <t>Městská část Praha-Libuš  v současné době nechává zpracovávat PD k územnímu řízení  na  cyklostezku na páteřní cyklotrase A42 v úseku mezi ulicemi Na Okruhu a Hoštická v k.ú. Písnice. Je nutné prověřit majetkové poměry a domluvit směny pozemků. Územní rozhodnutí by mělo být vydáno v letošním roce. Dalšími kroky by mělo být zpracování PD ke stavebnímu řízení a následná realizace.
Vzhledem k tomu, že se jedná o páteřní cyklotrasu A42, byli bychom rádi, kdyby další projektovou přípravu ke stavebnímu povolení a samotnou  realizaci cyklostezky zajistil MHMP nebo TSK. včetně VO a přeložek</t>
  </si>
  <si>
    <t>Lysolaje</t>
  </si>
  <si>
    <t>cyklostezka Praha Lysolaje - Horoměřice : jedná se o cca 500m dlouhý úsek cyklostezky vedený v souběhu s ulicí Štěpnice na hranici katastrálního území Lysolaje. Záměr zatím není podrobněji připraven, před cca 4 lety skončilo na vlastnictví pozemků. Nyní bychom chtěli pokračovat alespoň tzv. vyhledávací studií, abychom nalezli možnou trasu. Ze strany Horoměřic již určitá příprava existuje. Jednalo by se o velmi užitečné propojení mezi Horoměřicemi a Prahou pro pěší i cyklisty, nyní je zde pouze silnice (ani ne všude šířky 6m), chůze/jízda po krajnici je nebezpečná.</t>
  </si>
  <si>
    <t>mimo systém celoměstských cyklotras</t>
  </si>
  <si>
    <t>Žádost o účelovou dotaci na PD - DÚR a DSP</t>
  </si>
  <si>
    <t>A 50</t>
  </si>
  <si>
    <t>"Volnočasový areál za okruhem“ opět ve spolupráci s MČ Slivenec. Studie předpokládá na našem území vybudování 2245m stezek / pro pěší a kola/. Následně plánujeme rozšířit tento projekt o cca 2000m cest. Toto rozšíření předpokládá výkup cca 2500m2 pozemků. Plánované stezky na našem území chceme budovat výhradně jako cesty mlatové, kde předpokládaná je 2500kč za běžný metr . Předpokládané náklady na vybudování této sítě volnočasového areálu, který umožní cyklistům používajícím kolo jako dopravní prostředek pohyb mimo komunikace pro silniční motorová vozidla, je cca10 500 000kč</t>
  </si>
  <si>
    <t>2,3 km</t>
  </si>
  <si>
    <t>Mimo systém celoměstských cyklotras. Zajímavá rekreační aktivita.</t>
  </si>
  <si>
    <t>Cyklostezka A50, dostali jsme dotaci na projektovou dokumentaci, koordinujeme i trasu v sousedních městských částech</t>
  </si>
  <si>
    <t>Napojení bezmotorové dopravy na nádraží v Hostivaři (etapa 3 dle cyklogenerelu Dolních Měcholup)</t>
  </si>
  <si>
    <t>Zpevnění povrchu cyklotrasy A44 v katastru obce Dolní Měcholupy. Výkup pozemků či zřízení věcného břemene a práva stavby. Jedná se současně o napojení na žel. zastávku Praha - Horní Měcholupy.</t>
  </si>
  <si>
    <t>Žádost o realizaci v rámci HMP/TSK na I-II.Q 2022.</t>
  </si>
  <si>
    <t xml:space="preserve">rozšíření komunikace Štěpnice : v rámci nedávno zahájené výstavby akce "Dolina - město jinak" dochází na dvou místech k provedení zvýšené křižovatky na ulici Štěpnice a nových komunikací - toto financuje soukromý investor (celá akce má dva investory - soukromou společnost a MČ Praha - Lysolaje). 
V úseku mezi těmito křižovatkami je stávající ulice bez zásahu, ale proměnlivé šířky. Proměnlivá šířka (5,5-6m) byla zjištěna ale až po vydání stavebního povolení a její alespoň částečná úprava na cca jednotnou šířku 6m je požadována Policií ČR a tím i TSK Praha. Projektová dokumentace již existuje, je schválená TSK a náklady jsou vypočtené - jedná se o délku 330m, šířky 0,45-0,6m, investiční náklad realizace 1,50mil.Kč. </t>
  </si>
  <si>
    <t>0,33 km</t>
  </si>
  <si>
    <t>Nepatří do cyklo, mimo systém celoměstských cyklotras</t>
  </si>
  <si>
    <t>Cyklotrasa Nedvězí - Pacov
 vše v katastru Nedvězí u Říčan, úsek v délce 660 m,nutno vykoupit pozemky - předpoklad 2.700 m2 v katastru Nedvězí (délka 660 m)</t>
  </si>
  <si>
    <t xml:space="preserve">Březiněves </t>
  </si>
  <si>
    <t>Dolní Chabry</t>
  </si>
  <si>
    <t>P2 - Gál</t>
  </si>
  <si>
    <t>I s nevyčíslenými náklady (41%)</t>
  </si>
  <si>
    <t>Specifikované požadavky MČ, vč. již vyčíslených nákladů</t>
  </si>
  <si>
    <t>Celkem</t>
  </si>
  <si>
    <t>Neupřesněný termín realizace</t>
  </si>
  <si>
    <t>Všechny požadavky</t>
  </si>
  <si>
    <t>Kolodějě</t>
  </si>
  <si>
    <t>Královice</t>
  </si>
  <si>
    <t>Křeslice</t>
  </si>
  <si>
    <t xml:space="preserve">Urgováno 10. 2. </t>
  </si>
  <si>
    <t>Magistrátní cyklotrasy</t>
  </si>
  <si>
    <t>P3 - Žaloudek - ozve se</t>
  </si>
  <si>
    <t>P4 - Vlasák - dá vědět</t>
  </si>
  <si>
    <t>P5 - Růžička - na schůzce mi již předal seznam záměrů</t>
  </si>
  <si>
    <t>P6 - Beneš - bude schůzka ve čtvrtek od 9:00</t>
  </si>
  <si>
    <t>P7 - Kovařík - dá vědět</t>
  </si>
  <si>
    <t xml:space="preserve">P8 - Kašpárek - neplánují nic        </t>
  </si>
  <si>
    <t>P8 - Jedlička - nedovolal jsem se</t>
  </si>
  <si>
    <t>P9 - Svoboda - ozve se.</t>
  </si>
  <si>
    <t>Lochkov</t>
  </si>
  <si>
    <t>P10 - Pecánek - budou mít 3 akce, schůzka v úterý 28. 1. od 10:00 u Pecánka</t>
  </si>
  <si>
    <t>Nebušice</t>
  </si>
  <si>
    <t>- Čech - pošle ještě negativní stanoviska PČR k nově stanovovaným cykloobousměrkám, abych mu pomohl s vypořádáním připomínek.</t>
  </si>
  <si>
    <t>P11 - Duška - budou akce, schůzka spolu s Vráťou první týden v únoru, zatím chce probrat ještě s P15</t>
  </si>
  <si>
    <t>P12 - ano, minimálně jedna cesta do Břežan, probere s radním, bude schůzka 28. 1. od 15:00 u Kose (Písková)</t>
  </si>
  <si>
    <t>P13 - Gilíková - pošle příští týden</t>
  </si>
  <si>
    <t>P 14 - Hukal - ozve se</t>
  </si>
  <si>
    <t>P15 - Frauenterka 281003314 Pošle seznam</t>
  </si>
  <si>
    <t>P16 - Böhmová - probere, dá vědět, akce budou</t>
  </si>
  <si>
    <t>Projekce v rámci TSK</t>
  </si>
  <si>
    <t>P17 - Mgr. David Zlatý 235 300 634 - pošle seznam</t>
  </si>
  <si>
    <t>P18 - Káparová + Gladišová - ozvou se, schůzka pravděpodobně ve středu (potvrdí),akce budou</t>
  </si>
  <si>
    <t>P19 - Pokorná - mají seznam, pošlou podklady, schůzka 28. 1. od 13:00 u pí. Pokorné (Letňany)</t>
  </si>
  <si>
    <t>P20 - Bidlová 271 071 630 - pošlou</t>
  </si>
  <si>
    <t>P21 - Kozáková 281012944 - pošle seznam</t>
  </si>
  <si>
    <t>Investice v rámci MHMP</t>
  </si>
  <si>
    <t>P22 - Sopoušková - bude schůzka v příštím týdnu, záměry existují</t>
  </si>
  <si>
    <t>Běchovice - Martan - pošlou</t>
  </si>
  <si>
    <t>Karasová Hana, Ing.
SNK Benice - místo pro spokojený život	Starostka	267 710 933</t>
  </si>
  <si>
    <t>Praha-Satalice</t>
  </si>
  <si>
    <t>Zavolá</t>
  </si>
  <si>
    <t>hana.karasova@praha-benice.cz</t>
  </si>
  <si>
    <t>Pošle seznam</t>
  </si>
  <si>
    <t>Korynt</t>
  </si>
  <si>
    <t>zdenek.korint@brezineves.cz</t>
  </si>
  <si>
    <t>Pošle</t>
  </si>
  <si>
    <t>Čakovice</t>
  </si>
  <si>
    <t>sekret starosty 283 061 410</t>
  </si>
  <si>
    <t>Záměry budou</t>
  </si>
  <si>
    <t>z toho v rámci TSK</t>
  </si>
  <si>
    <t>starosta@dablice.cz</t>
  </si>
  <si>
    <t>Nemají záměry, ale pošle mailem.</t>
  </si>
  <si>
    <t>Starostka Ing. Floriánová, místostarosta dr. Golas, nedovolal jsem se na 283 851 272</t>
  </si>
  <si>
    <t>Kontrolováno 10. 2. Pravděpodobně chybný kontakt 30. 1. - Ověřováno</t>
  </si>
  <si>
    <t>Starosta Jíří Jindřich - Pošle, minimálně jeden záměr.</t>
  </si>
  <si>
    <t>Satalice</t>
  </si>
  <si>
    <t>Nemají nic - mail od Radka Čermáka</t>
  </si>
  <si>
    <t xml:space="preserve">Dolní Počerníce </t>
  </si>
  <si>
    <t xml:space="preserve">starosta Richter, pošle </t>
  </si>
  <si>
    <t>z toho jiný investor</t>
  </si>
  <si>
    <t>Starosta Tošil, 272 701 925</t>
  </si>
  <si>
    <t>nejvíc koná vohlídal</t>
  </si>
  <si>
    <t>jirivohlidal@seznam.cz</t>
  </si>
  <si>
    <t>starosta@praha-dubec.cz</t>
  </si>
  <si>
    <t>Starčevičová Zorka, Mgr.
Čas na změnu. SNK, LES a Pirátů - bez politické příslušnosti        starostka        603 543 329
starosta@praha-klanovice.cz</t>
  </si>
  <si>
    <t>Záměry dodá</t>
  </si>
  <si>
    <t>Morávková</t>
  </si>
  <si>
    <t>Požadavky dodá</t>
  </si>
  <si>
    <t>Mgr. et Mgr. Antonín Klecanda, NAŠE KOLOVRATY, starosta, člen Rady MČ, tel.: 267 710 504, linka na sekretariát 123, e-mail: klecanda@kolovraty.cz</t>
  </si>
  <si>
    <t>Bude A22</t>
  </si>
  <si>
    <t xml:space="preserve">Pluhař </t>
  </si>
  <si>
    <t>pěší stezky - obnova historických cest v katastru Královic, nebudou chtít nic, na systému pražských cyklostezek se odmítají podílet</t>
  </si>
  <si>
    <t>Starosta Trefný 267 711 142, záměry plánují a napíšou</t>
  </si>
  <si>
    <t>Praha-Velká Chuchle</t>
  </si>
  <si>
    <t>Kubát (referent) záměry pošle</t>
  </si>
  <si>
    <t>Praha-Zbraslav</t>
  </si>
  <si>
    <t>Praha-Zličín</t>
  </si>
  <si>
    <t>bc. petr Borský odbor dopravy</t>
  </si>
  <si>
    <t>borsky@praha-libus.cz</t>
  </si>
  <si>
    <t>Zašle do pátku, min. jeden záměr</t>
  </si>
  <si>
    <t>Specifikované požadavky MČ, vč. akcí s dosud nevyčíslenými odhady nákladů (lineární odhad)</t>
  </si>
  <si>
    <t>Žáčková Ivana, místostarostka</t>
  </si>
  <si>
    <t>Poměr počtu projektů s nevyčíslenými náklady:</t>
  </si>
  <si>
    <t>Rendl - starosta</t>
  </si>
  <si>
    <t>Záměry nemají a nebudou, potvrdí e-mailem</t>
  </si>
  <si>
    <t>Starosta MČ   
Ing. Petr Hlubuček
Telefon 220 921 959
e-mail  petr.hlubucek@praha-lysolaje.cz</t>
  </si>
  <si>
    <t>Místostarostka</t>
  </si>
  <si>
    <t>málečková</t>
  </si>
  <si>
    <t>umc@prala-lysolaje.cz</t>
  </si>
  <si>
    <t>Záměry pošle, minimálně jeden</t>
  </si>
  <si>
    <t>Viktor Komárek
Starosta
Tel.: +420 220 961 439
Mob.: +420 602 231 042
E-mail: starosta@prahanebusice.cz</t>
  </si>
  <si>
    <t>Starostka napíše</t>
  </si>
  <si>
    <t>Telefon:</t>
  </si>
  <si>
    <t>274 860 731 - ústředna</t>
  </si>
  <si>
    <t>GSM:</t>
  </si>
  <si>
    <t>602 284 797</t>
  </si>
  <si>
    <t>Nedovolal</t>
  </si>
  <si>
    <t>Staroskta</t>
  </si>
  <si>
    <t>hromasova@praha-petrovice.cz</t>
  </si>
  <si>
    <t>Pošle do pátku - bude min. jedna věc</t>
  </si>
  <si>
    <t>220 950 701</t>
  </si>
  <si>
    <t>Tajemník Vokáč</t>
  </si>
  <si>
    <t>Pošle - navýšení dotací na stezku k podjezdu Lipská + předání SP k realizaci TSK Praha</t>
  </si>
  <si>
    <t>David Roznětinský místostarosta mistostarosta@prahareporyje.cz +420-770-197-121</t>
  </si>
  <si>
    <t>Plamínková zavolá</t>
  </si>
  <si>
    <t>tel. 251 682 234, 220 870 084
mobil 602 102 684</t>
  </si>
  <si>
    <t>I s nevyčíslenými náklady (48 %)</t>
  </si>
  <si>
    <t>Ing. Petr Hejl 222 361 418, 603 279 678 p.hejl@praha-suchdol.cz</t>
  </si>
  <si>
    <t>Napíše, žádají o SP na lávku přes potok - návaznost na A50 - žádost o investiční dotaci...</t>
  </si>
  <si>
    <t>Ing. Petra Venturová starostka venturova@seberov.cz 775949690</t>
  </si>
  <si>
    <t>Telefonicky - podklady pošle</t>
  </si>
  <si>
    <t>Starosta: František Ševít frantisek.sevit@mcsterboholy.cz, 608 580 583 (na úřad)</t>
  </si>
  <si>
    <t>Volat odpoledne</t>
  </si>
  <si>
    <t>Praha-Troja</t>
  </si>
  <si>
    <t>Ing. Tomáš Bryknar starosta městské části, předseda komise pro dopravu a bezpečnost E-mail: bryknar@mctroja.cz, tel. 603460164</t>
  </si>
  <si>
    <t>napíše</t>
  </si>
  <si>
    <t>Praha-Újezd</t>
  </si>
  <si>
    <t>Václav Drahorád, vaclav.drahorad@praha-ujezd.cz, Tel: 272 690 692, 272 690 545</t>
  </si>
  <si>
    <t>Pošle, asi 2 věci</t>
  </si>
  <si>
    <t>Mgr. Lenka Felix, starostka, 257 941 041 (na úřad)</t>
  </si>
  <si>
    <t>machankova@chuchle.cz</t>
  </si>
  <si>
    <t>telefon: 286 851 114 (úřad) Ing. Michal Biskup starosta MČ Praha-Vinoř starosta@praha-vinor.cz</t>
  </si>
  <si>
    <t>Pošle seznam, asi 1 akce</t>
  </si>
  <si>
    <t xml:space="preserve">Radek Rejna </t>
  </si>
  <si>
    <t>Ing. Marcela Egermajerová referentka (doprava, komunikace, rozvoj MČ, územní a Metropolitní plán) telefon: 257 951 298/5 e-mail: megermajerova@mczlicin.cz</t>
  </si>
  <si>
    <t>Suma specifikovaných požadavků 2020 - 2022</t>
  </si>
  <si>
    <t>S termínem realizace</t>
  </si>
  <si>
    <t>Bez známého termínu realizace</t>
  </si>
  <si>
    <t>I s nevyčíslenými náklady (47%)</t>
  </si>
  <si>
    <t>Suma avizovaných požadavků 2020 - 2022</t>
  </si>
  <si>
    <t>Neupřesněný rok či rozpětí více let</t>
  </si>
  <si>
    <t>I s nevyčíslenými náklady (93 %)</t>
  </si>
  <si>
    <t xml:space="preserve">Oprava cyklostezky z Újezdu do Křeslic v délce cca 1.200 m. Oprava spočívá v prořezu náletových dřevin, vyčištění okrajů a úpravy povrchu cyklostezky. </t>
  </si>
  <si>
    <t>Dotace na výkup</t>
  </si>
  <si>
    <t>A8</t>
  </si>
  <si>
    <t>A266</t>
  </si>
  <si>
    <t>Propojka A27 a A277</t>
  </si>
  <si>
    <t>celkem (mil. Kč)</t>
  </si>
  <si>
    <t>Účelová dotace na SP</t>
  </si>
  <si>
    <t>Propojení A25 a A257</t>
  </si>
  <si>
    <t>A3</t>
  </si>
  <si>
    <t>300m</t>
  </si>
  <si>
    <t>Drážní stezka Jahodnice (A8) a křižovatka Broumarská - výkup pozemku a dofinancování</t>
  </si>
  <si>
    <t>A5/A25</t>
  </si>
  <si>
    <t>A5/A25 Čelákovická - Morušová (skleníky)</t>
  </si>
  <si>
    <t>Dotace na výkup a DÚR/DSP</t>
  </si>
  <si>
    <t>Obnova povrchů Vlkovická</t>
  </si>
  <si>
    <t>A431</t>
  </si>
  <si>
    <t>A43 Třeboradice - Čakovice</t>
  </si>
  <si>
    <t>A50 Ctěnice - Třeboradice</t>
  </si>
  <si>
    <t>Zvýšení bezpečnosti chodců a cyklistů v křižovatkách a ulicích MČ Praha 7</t>
  </si>
  <si>
    <t xml:space="preserve">Propojení cyklotras A113, A114 a A115 </t>
  </si>
  <si>
    <t>A431 a A44</t>
  </si>
  <si>
    <t>A44 drážní stezka</t>
  </si>
  <si>
    <t>Napojení na lávky Ke Kříži</t>
  </si>
  <si>
    <t>A259 Klánovice - Úvaly: Oprava povrchu</t>
  </si>
  <si>
    <t>Číslo akce</t>
  </si>
  <si>
    <t>Účelová dotace na PD a realizaci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</si>
</sst>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8">
    <font>
      <sz val="10"/>
      <color rgb="FF000000"/>
      <name val="Arial"/>
    </font>
    <font>
      <sz val="10"/>
      <color theme="1"/>
      <name val="Arial"/>
    </font>
    <font>
      <sz val="10"/>
      <name val="Arial"/>
    </font>
    <font>
      <sz val="10"/>
      <color rgb="FF000000"/>
      <name val="Arial"/>
    </font>
    <font>
      <sz val="11"/>
      <color rgb="FF212121"/>
      <name val="Calibri"/>
    </font>
    <font>
      <sz val="11"/>
      <color rgb="FF212121"/>
      <name val="Arial"/>
    </font>
    <font>
      <sz val="11"/>
      <color rgb="FF1F497D"/>
      <name val="Arial"/>
    </font>
    <font>
      <sz val="11"/>
      <color rgb="FF222222"/>
      <name val="Sans-serif"/>
    </font>
    <font>
      <sz val="12"/>
      <color theme="1"/>
      <name val="Arial"/>
    </font>
    <font>
      <sz val="12"/>
      <color rgb="FF000000"/>
      <name val="Times New Roman"/>
    </font>
    <font>
      <sz val="11"/>
      <color rgb="FF232323"/>
      <name val="Open Sans"/>
    </font>
    <font>
      <sz val="11"/>
      <color rgb="FF444444"/>
      <name val="Arial"/>
    </font>
    <font>
      <sz val="11"/>
      <color rgb="FF444444"/>
      <name val="Muli"/>
    </font>
    <font>
      <sz val="11"/>
      <color rgb="FF222222"/>
      <name val="Arial"/>
    </font>
    <font>
      <sz val="10"/>
      <color theme="1"/>
      <name val="Arial"/>
      <family val="2"/>
      <charset val="238"/>
    </font>
    <font>
      <sz val="10"/>
      <name val="Arial"/>
      <family val="2"/>
      <charset val="238"/>
    </font>
    <font>
      <sz val="10"/>
      <color rgb="FF000000"/>
      <name val="Arial"/>
      <family val="2"/>
      <charset val="238"/>
    </font>
    <font>
      <u/>
      <sz val="10"/>
      <color theme="10"/>
      <name val="Arial"/>
      <family val="2"/>
      <charset val="238"/>
    </font>
  </fonts>
  <fills count="7">
    <fill>
      <patternFill patternType="none"/>
    </fill>
    <fill>
      <patternFill patternType="gray125"/>
    </fill>
    <fill>
      <patternFill patternType="solid">
        <fgColor rgb="FFFF0000"/>
        <bgColor rgb="FFFF0000"/>
      </patternFill>
    </fill>
    <fill>
      <patternFill patternType="solid">
        <fgColor rgb="FFFFFFFF"/>
        <bgColor rgb="FFFFFFFF"/>
      </patternFill>
    </fill>
    <fill>
      <patternFill patternType="solid">
        <fgColor rgb="FFFF9900"/>
        <bgColor rgb="FFFF9900"/>
      </patternFill>
    </fill>
    <fill>
      <patternFill patternType="solid">
        <fgColor rgb="FF00FF00"/>
        <bgColor rgb="FF00FF00"/>
      </patternFill>
    </fill>
    <fill>
      <patternFill patternType="solid">
        <fgColor rgb="FFFFF2CC"/>
        <bgColor rgb="FFFFF2CC"/>
      </patternFill>
    </fill>
  </fills>
  <borders count="16">
    <border>
      <left/>
      <right/>
      <top/>
      <bottom/>
      <diagonal/>
    </border>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108">
    <xf numFmtId="0" fontId="0" fillId="0" borderId="0" xfId="0" applyFont="1" applyAlignment="1"/>
    <xf numFmtId="0" fontId="1" fillId="0" borderId="0" xfId="0" applyFont="1" applyAlignment="1"/>
    <xf numFmtId="164" fontId="1" fillId="0" borderId="0" xfId="0" applyNumberFormat="1" applyFont="1" applyAlignment="1"/>
    <xf numFmtId="164" fontId="1" fillId="0" borderId="0" xfId="0" applyNumberFormat="1" applyFont="1"/>
    <xf numFmtId="0" fontId="1" fillId="0" borderId="0" xfId="0" applyFont="1"/>
    <xf numFmtId="0" fontId="1" fillId="0" borderId="0" xfId="0" applyFont="1" applyAlignment="1"/>
    <xf numFmtId="0" fontId="1" fillId="2" borderId="0" xfId="0" applyFont="1" applyFill="1"/>
    <xf numFmtId="0" fontId="1" fillId="2" borderId="1" xfId="0" applyFont="1" applyFill="1" applyBorder="1" applyAlignment="1"/>
    <xf numFmtId="0" fontId="1" fillId="2" borderId="0" xfId="0" applyFont="1" applyFill="1" applyAlignment="1"/>
    <xf numFmtId="0" fontId="4" fillId="0" borderId="0" xfId="0" applyFont="1" applyAlignment="1"/>
    <xf numFmtId="0" fontId="1" fillId="0" borderId="0" xfId="0" applyFont="1" applyAlignment="1"/>
    <xf numFmtId="0" fontId="5" fillId="0" borderId="0" xfId="0" applyFont="1" applyAlignment="1"/>
    <xf numFmtId="0" fontId="1" fillId="0" borderId="0" xfId="0" applyFont="1" applyAlignment="1"/>
    <xf numFmtId="0" fontId="3" fillId="0" borderId="0" xfId="0" applyFont="1" applyAlignment="1"/>
    <xf numFmtId="0" fontId="1" fillId="0" borderId="0" xfId="0" applyFont="1" applyAlignment="1">
      <alignment horizontal="right"/>
    </xf>
    <xf numFmtId="0" fontId="1" fillId="0" borderId="0" xfId="0" applyFont="1" applyAlignment="1">
      <alignment wrapText="1"/>
    </xf>
    <xf numFmtId="0" fontId="1" fillId="0" borderId="0" xfId="0" applyFont="1" applyAlignment="1"/>
    <xf numFmtId="164" fontId="1" fillId="0" borderId="0" xfId="0" applyNumberFormat="1" applyFont="1" applyAlignment="1"/>
    <xf numFmtId="0" fontId="7" fillId="0" borderId="0" xfId="0" applyFont="1" applyAlignment="1"/>
    <xf numFmtId="0" fontId="3" fillId="3" borderId="0" xfId="0" applyFont="1" applyFill="1" applyAlignment="1">
      <alignment horizontal="left"/>
    </xf>
    <xf numFmtId="0" fontId="6" fillId="0" borderId="0" xfId="0" applyFont="1" applyAlignment="1"/>
    <xf numFmtId="0" fontId="8" fillId="0" borderId="0" xfId="0" applyFont="1" applyAlignment="1"/>
    <xf numFmtId="0" fontId="3" fillId="2" borderId="0" xfId="0" applyFont="1" applyFill="1" applyAlignment="1"/>
    <xf numFmtId="0" fontId="1" fillId="4" borderId="0" xfId="0" applyFont="1" applyFill="1"/>
    <xf numFmtId="0" fontId="1" fillId="4" borderId="0" xfId="0" applyFont="1" applyFill="1" applyAlignment="1"/>
    <xf numFmtId="0" fontId="3" fillId="0" borderId="1" xfId="0" applyFont="1" applyBorder="1" applyAlignment="1"/>
    <xf numFmtId="4" fontId="1" fillId="0" borderId="0" xfId="0" applyNumberFormat="1" applyFont="1"/>
    <xf numFmtId="0" fontId="1" fillId="0" borderId="1" xfId="0" applyFont="1" applyBorder="1" applyAlignment="1"/>
    <xf numFmtId="0" fontId="3" fillId="5" borderId="1" xfId="0" applyFont="1" applyFill="1" applyBorder="1" applyAlignment="1"/>
    <xf numFmtId="0" fontId="1" fillId="5" borderId="1" xfId="0" applyFont="1" applyFill="1" applyBorder="1" applyAlignment="1"/>
    <xf numFmtId="0" fontId="1" fillId="5" borderId="0" xfId="0" applyFont="1" applyFill="1" applyAlignment="1"/>
    <xf numFmtId="0" fontId="9" fillId="0" borderId="1" xfId="0" applyFont="1" applyBorder="1" applyAlignment="1"/>
    <xf numFmtId="0" fontId="1" fillId="0" borderId="1" xfId="0" applyFont="1" applyBorder="1" applyAlignment="1"/>
    <xf numFmtId="0" fontId="1" fillId="0" borderId="0" xfId="0" applyFont="1" applyAlignment="1">
      <alignment horizontal="right"/>
    </xf>
    <xf numFmtId="0" fontId="10" fillId="0" borderId="0" xfId="0" applyFont="1" applyAlignment="1"/>
    <xf numFmtId="0" fontId="1" fillId="2" borderId="0" xfId="0" applyFont="1" applyFill="1" applyAlignment="1">
      <alignment horizontal="right"/>
    </xf>
    <xf numFmtId="0" fontId="1" fillId="2" borderId="1" xfId="0" applyFont="1" applyFill="1" applyBorder="1" applyAlignment="1"/>
    <xf numFmtId="0" fontId="1" fillId="4" borderId="0" xfId="0" applyFont="1" applyFill="1" applyAlignment="1"/>
    <xf numFmtId="0" fontId="1" fillId="4" borderId="1" xfId="0" applyFont="1" applyFill="1" applyBorder="1" applyAlignment="1"/>
    <xf numFmtId="0" fontId="1" fillId="4" borderId="1" xfId="0" applyFont="1" applyFill="1" applyBorder="1" applyAlignment="1"/>
    <xf numFmtId="4" fontId="1" fillId="0" borderId="0" xfId="0" applyNumberFormat="1" applyFont="1" applyAlignment="1"/>
    <xf numFmtId="0" fontId="7" fillId="3" borderId="0" xfId="0" applyFont="1" applyFill="1" applyAlignment="1"/>
    <xf numFmtId="0" fontId="7" fillId="6" borderId="0" xfId="0" applyFont="1" applyFill="1" applyAlignment="1"/>
    <xf numFmtId="0" fontId="11" fillId="6" borderId="0" xfId="0" applyFont="1" applyFill="1" applyAlignment="1"/>
    <xf numFmtId="0" fontId="12" fillId="6" borderId="1" xfId="0" applyFont="1" applyFill="1" applyBorder="1" applyAlignment="1"/>
    <xf numFmtId="0" fontId="12" fillId="6" borderId="0" xfId="0" applyFont="1" applyFill="1" applyAlignment="1"/>
    <xf numFmtId="0" fontId="1" fillId="6" borderId="0" xfId="0" applyFont="1" applyFill="1" applyAlignment="1"/>
    <xf numFmtId="0" fontId="11" fillId="0" borderId="1" xfId="0" applyFont="1" applyBorder="1" applyAlignment="1"/>
    <xf numFmtId="0" fontId="12" fillId="0" borderId="1" xfId="0" applyFont="1" applyBorder="1" applyAlignment="1"/>
    <xf numFmtId="0" fontId="13" fillId="3" borderId="0" xfId="0" applyFont="1" applyFill="1" applyAlignment="1"/>
    <xf numFmtId="0" fontId="1" fillId="0" borderId="0" xfId="0" applyFont="1" applyAlignment="1"/>
    <xf numFmtId="0" fontId="11" fillId="6" borderId="1" xfId="0" applyFont="1" applyFill="1" applyBorder="1" applyAlignment="1"/>
    <xf numFmtId="0" fontId="12" fillId="6" borderId="1" xfId="0" applyFont="1" applyFill="1" applyBorder="1" applyAlignment="1"/>
    <xf numFmtId="0" fontId="1" fillId="6" borderId="1" xfId="0" applyFont="1" applyFill="1" applyBorder="1" applyAlignment="1"/>
    <xf numFmtId="0" fontId="2" fillId="0" borderId="1" xfId="0" applyFont="1" applyBorder="1" applyAlignment="1">
      <alignment wrapText="1"/>
    </xf>
    <xf numFmtId="0" fontId="1" fillId="0" borderId="1" xfId="0" applyFont="1" applyBorder="1"/>
    <xf numFmtId="0" fontId="15" fillId="0" borderId="1" xfId="0" applyFont="1" applyBorder="1" applyAlignment="1">
      <alignment wrapText="1"/>
    </xf>
    <xf numFmtId="0" fontId="0" fillId="0" borderId="1" xfId="0" applyFont="1" applyBorder="1" applyAlignment="1"/>
    <xf numFmtId="0" fontId="14" fillId="0" borderId="1" xfId="0" applyFont="1" applyBorder="1"/>
    <xf numFmtId="0" fontId="14" fillId="0" borderId="1" xfId="0" applyFont="1" applyBorder="1" applyAlignment="1"/>
    <xf numFmtId="0" fontId="14" fillId="0" borderId="1" xfId="0" applyFont="1" applyBorder="1" applyAlignment="1">
      <alignment wrapText="1"/>
    </xf>
    <xf numFmtId="0" fontId="1" fillId="0" borderId="5" xfId="0" applyFont="1" applyBorder="1" applyAlignment="1"/>
    <xf numFmtId="0" fontId="15" fillId="0" borderId="5" xfId="0" applyFont="1" applyBorder="1" applyAlignment="1">
      <alignment wrapText="1"/>
    </xf>
    <xf numFmtId="0" fontId="0" fillId="0" borderId="5" xfId="0" applyFont="1" applyBorder="1" applyAlignment="1"/>
    <xf numFmtId="0" fontId="16" fillId="0" borderId="7" xfId="0" applyFont="1" applyBorder="1" applyAlignment="1"/>
    <xf numFmtId="0" fontId="1" fillId="0" borderId="8" xfId="0" applyFont="1" applyBorder="1" applyAlignment="1"/>
    <xf numFmtId="0" fontId="0" fillId="0" borderId="8" xfId="0" applyFont="1" applyBorder="1" applyAlignment="1"/>
    <xf numFmtId="0" fontId="1" fillId="0" borderId="8" xfId="0" applyFont="1" applyBorder="1" applyAlignment="1">
      <alignment wrapText="1"/>
    </xf>
    <xf numFmtId="0" fontId="1" fillId="0" borderId="7" xfId="0" applyFont="1" applyBorder="1" applyAlignment="1"/>
    <xf numFmtId="0" fontId="2" fillId="0" borderId="8" xfId="0" applyFont="1" applyBorder="1" applyAlignment="1">
      <alignment wrapText="1"/>
    </xf>
    <xf numFmtId="0" fontId="1" fillId="0" borderId="11" xfId="0" applyFont="1" applyBorder="1" applyAlignment="1"/>
    <xf numFmtId="0" fontId="2" fillId="0" borderId="11" xfId="0" applyFont="1" applyBorder="1" applyAlignment="1">
      <alignment wrapText="1"/>
    </xf>
    <xf numFmtId="0" fontId="14" fillId="0" borderId="11" xfId="0" applyFont="1" applyBorder="1" applyAlignment="1"/>
    <xf numFmtId="0" fontId="16" fillId="0" borderId="0" xfId="0" applyFont="1" applyAlignment="1"/>
    <xf numFmtId="0" fontId="17" fillId="0" borderId="0" xfId="1" applyAlignment="1">
      <alignment vertical="center"/>
    </xf>
    <xf numFmtId="0" fontId="1" fillId="0" borderId="10" xfId="0" applyFont="1" applyFill="1" applyBorder="1" applyAlignment="1"/>
    <xf numFmtId="0" fontId="1" fillId="0" borderId="2" xfId="0" applyFont="1" applyFill="1" applyBorder="1" applyAlignment="1"/>
    <xf numFmtId="0" fontId="14" fillId="0" borderId="2" xfId="0" applyFont="1" applyFill="1" applyBorder="1" applyAlignment="1"/>
    <xf numFmtId="0" fontId="1" fillId="0" borderId="2" xfId="0" applyFont="1" applyFill="1" applyBorder="1"/>
    <xf numFmtId="0" fontId="1" fillId="0" borderId="4" xfId="0" applyFont="1" applyFill="1" applyBorder="1" applyAlignment="1"/>
    <xf numFmtId="0" fontId="16" fillId="0" borderId="1" xfId="0" applyFont="1" applyBorder="1" applyAlignment="1">
      <alignment vertical="center"/>
    </xf>
    <xf numFmtId="0" fontId="16" fillId="0" borderId="1" xfId="0" applyFont="1" applyBorder="1" applyAlignment="1">
      <alignment vertical="center" wrapText="1"/>
    </xf>
    <xf numFmtId="164" fontId="1" fillId="0" borderId="11" xfId="0" applyNumberFormat="1" applyFont="1" applyFill="1" applyBorder="1" applyAlignment="1"/>
    <xf numFmtId="164" fontId="1" fillId="0" borderId="1" xfId="0" applyNumberFormat="1" applyFont="1" applyFill="1" applyBorder="1"/>
    <xf numFmtId="164" fontId="1" fillId="0" borderId="1" xfId="0" applyNumberFormat="1" applyFont="1" applyFill="1" applyBorder="1" applyAlignment="1"/>
    <xf numFmtId="164" fontId="14" fillId="0" borderId="1" xfId="0" applyNumberFormat="1" applyFont="1" applyFill="1" applyBorder="1" applyAlignment="1"/>
    <xf numFmtId="0" fontId="16" fillId="0" borderId="1" xfId="0" applyFont="1" applyFill="1" applyBorder="1" applyAlignment="1">
      <alignment vertical="center"/>
    </xf>
    <xf numFmtId="164" fontId="1" fillId="0" borderId="5" xfId="0" applyNumberFormat="1" applyFont="1" applyFill="1" applyBorder="1" applyAlignment="1"/>
    <xf numFmtId="164" fontId="1" fillId="0" borderId="0" xfId="0" applyNumberFormat="1" applyFont="1" applyFill="1"/>
    <xf numFmtId="164" fontId="1" fillId="0" borderId="8" xfId="0" applyNumberFormat="1" applyFont="1" applyFill="1" applyBorder="1"/>
    <xf numFmtId="0" fontId="0" fillId="0" borderId="0" xfId="0" applyFont="1" applyFill="1" applyAlignment="1"/>
    <xf numFmtId="164" fontId="14" fillId="0" borderId="8" xfId="0" applyNumberFormat="1" applyFont="1" applyFill="1" applyBorder="1" applyAlignment="1">
      <alignment wrapText="1"/>
    </xf>
    <xf numFmtId="0" fontId="15" fillId="0" borderId="8" xfId="0" applyFont="1" applyBorder="1" applyAlignment="1">
      <alignment wrapText="1"/>
    </xf>
    <xf numFmtId="0" fontId="15" fillId="0" borderId="12" xfId="0" applyFont="1" applyBorder="1" applyAlignment="1">
      <alignment horizontal="right" wrapText="1"/>
    </xf>
    <xf numFmtId="0" fontId="15" fillId="0" borderId="3" xfId="0" applyFont="1" applyBorder="1" applyAlignment="1">
      <alignment horizontal="right" wrapText="1"/>
    </xf>
    <xf numFmtId="0" fontId="14" fillId="0" borderId="3" xfId="0" applyFont="1" applyBorder="1" applyAlignment="1">
      <alignment horizontal="right" wrapText="1"/>
    </xf>
    <xf numFmtId="0" fontId="2" fillId="0" borderId="3" xfId="0" applyFont="1" applyBorder="1" applyAlignment="1">
      <alignment horizontal="right" wrapText="1"/>
    </xf>
    <xf numFmtId="0" fontId="1" fillId="0" borderId="3" xfId="0" applyFont="1" applyBorder="1" applyAlignment="1">
      <alignment horizontal="right" wrapText="1"/>
    </xf>
    <xf numFmtId="0" fontId="16" fillId="0" borderId="3" xfId="0" applyFont="1" applyBorder="1" applyAlignment="1">
      <alignment horizontal="right" vertical="center" wrapText="1"/>
    </xf>
    <xf numFmtId="0" fontId="14" fillId="0" borderId="6" xfId="0" applyFont="1" applyBorder="1" applyAlignment="1">
      <alignment horizontal="right" wrapText="1"/>
    </xf>
    <xf numFmtId="0" fontId="1" fillId="0" borderId="0" xfId="0" applyFont="1" applyAlignment="1">
      <alignment horizontal="right" wrapText="1"/>
    </xf>
    <xf numFmtId="0" fontId="1" fillId="0" borderId="9" xfId="0" applyFont="1" applyBorder="1" applyAlignment="1">
      <alignment horizontal="right" wrapText="1"/>
    </xf>
    <xf numFmtId="0" fontId="0" fillId="0" borderId="0" xfId="0" applyFont="1" applyAlignment="1">
      <alignment horizontal="right"/>
    </xf>
    <xf numFmtId="0" fontId="2" fillId="0" borderId="9" xfId="0" applyFont="1" applyBorder="1" applyAlignment="1">
      <alignment horizontal="left" wrapText="1"/>
    </xf>
    <xf numFmtId="0" fontId="0" fillId="0" borderId="0" xfId="0" applyFont="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0" fillId="0" borderId="13" xfId="0" applyFont="1" applyBorder="1" applyAlignment="1">
      <alignment horizontal="center"/>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J978"/>
  <sheetViews>
    <sheetView tabSelected="1" zoomScaleNormal="100" workbookViewId="0">
      <selection activeCell="D1" sqref="D1"/>
    </sheetView>
  </sheetViews>
  <sheetFormatPr defaultColWidth="14.42578125" defaultRowHeight="15.75" customHeight="1"/>
  <cols>
    <col min="1" max="1" width="14.42578125" style="104"/>
    <col min="2" max="2" width="14.28515625" customWidth="1"/>
    <col min="3" max="3" width="12.85546875" bestFit="1" customWidth="1"/>
    <col min="4" max="4" width="53.42578125" bestFit="1" customWidth="1"/>
    <col min="5" max="5" width="63.7109375" customWidth="1"/>
    <col min="6" max="6" width="15.7109375" customWidth="1"/>
    <col min="7" max="7" width="16.42578125" style="90" bestFit="1" customWidth="1"/>
    <col min="8" max="8" width="13.42578125" style="102" bestFit="1" customWidth="1"/>
  </cols>
  <sheetData>
    <row r="2" spans="1:10" ht="15.75" customHeight="1" thickBot="1"/>
    <row r="3" spans="1:10" ht="27.75" customHeight="1" thickBot="1">
      <c r="A3" s="107" t="s">
        <v>560</v>
      </c>
      <c r="B3" s="68" t="s">
        <v>0</v>
      </c>
      <c r="C3" s="65" t="s">
        <v>1</v>
      </c>
      <c r="D3" s="65" t="s">
        <v>2</v>
      </c>
      <c r="E3" s="69" t="s">
        <v>3</v>
      </c>
      <c r="F3" s="92" t="s">
        <v>6</v>
      </c>
      <c r="G3" s="91" t="s">
        <v>5</v>
      </c>
      <c r="H3" s="103" t="s">
        <v>7</v>
      </c>
    </row>
    <row r="4" spans="1:10" ht="38.25">
      <c r="A4" s="105">
        <v>1</v>
      </c>
      <c r="B4" s="75" t="s">
        <v>163</v>
      </c>
      <c r="C4" s="70">
        <v>2020</v>
      </c>
      <c r="D4" s="70" t="s">
        <v>14</v>
      </c>
      <c r="E4" s="71" t="s">
        <v>182</v>
      </c>
      <c r="F4" s="72" t="s">
        <v>545</v>
      </c>
      <c r="G4" s="82">
        <v>1</v>
      </c>
      <c r="H4" s="93" t="s">
        <v>543</v>
      </c>
      <c r="I4" s="73"/>
    </row>
    <row r="5" spans="1:10" ht="25.5">
      <c r="A5" s="105">
        <v>2</v>
      </c>
      <c r="B5" s="76" t="s">
        <v>8</v>
      </c>
      <c r="C5" s="32">
        <v>2020</v>
      </c>
      <c r="D5" s="58" t="s">
        <v>561</v>
      </c>
      <c r="E5" s="56" t="s">
        <v>554</v>
      </c>
      <c r="F5" s="57"/>
      <c r="G5" s="83">
        <v>20</v>
      </c>
      <c r="H5" s="94"/>
      <c r="I5" s="73"/>
    </row>
    <row r="6" spans="1:10" ht="25.5">
      <c r="A6" s="105">
        <v>3</v>
      </c>
      <c r="B6" s="76" t="s">
        <v>50</v>
      </c>
      <c r="C6" s="32">
        <v>2020</v>
      </c>
      <c r="D6" s="32" t="s">
        <v>34</v>
      </c>
      <c r="E6" s="54" t="s">
        <v>54</v>
      </c>
      <c r="F6" s="57"/>
      <c r="G6" s="84">
        <v>10</v>
      </c>
      <c r="H6" s="94" t="s">
        <v>119</v>
      </c>
      <c r="I6" s="73"/>
      <c r="J6" s="73"/>
    </row>
    <row r="7" spans="1:10" ht="25.5">
      <c r="A7" s="105">
        <v>4</v>
      </c>
      <c r="B7" s="76" t="s">
        <v>56</v>
      </c>
      <c r="C7" s="32">
        <v>2020</v>
      </c>
      <c r="D7" s="55" t="s">
        <v>542</v>
      </c>
      <c r="E7" s="54" t="s">
        <v>74</v>
      </c>
      <c r="F7" s="32" t="s">
        <v>76</v>
      </c>
      <c r="G7" s="84">
        <v>0.35</v>
      </c>
      <c r="H7" s="94" t="s">
        <v>544</v>
      </c>
      <c r="I7" s="73"/>
      <c r="J7" s="73"/>
    </row>
    <row r="8" spans="1:10" ht="51">
      <c r="A8" s="105">
        <v>5</v>
      </c>
      <c r="B8" s="76" t="s">
        <v>131</v>
      </c>
      <c r="C8" s="32">
        <v>2020</v>
      </c>
      <c r="D8" s="55" t="s">
        <v>14</v>
      </c>
      <c r="E8" s="54" t="s">
        <v>338</v>
      </c>
      <c r="F8" s="57"/>
      <c r="G8" s="84">
        <v>4.5</v>
      </c>
      <c r="H8" s="95" t="s">
        <v>539</v>
      </c>
      <c r="I8" s="73"/>
      <c r="J8" s="73"/>
    </row>
    <row r="9" spans="1:10" ht="38.25">
      <c r="A9" s="105">
        <v>6</v>
      </c>
      <c r="B9" s="76" t="s">
        <v>131</v>
      </c>
      <c r="C9" s="32">
        <v>2020</v>
      </c>
      <c r="D9" s="32" t="s">
        <v>34</v>
      </c>
      <c r="E9" s="54" t="s">
        <v>136</v>
      </c>
      <c r="F9" s="57"/>
      <c r="G9" s="84">
        <v>10</v>
      </c>
      <c r="H9" s="95" t="s">
        <v>539</v>
      </c>
      <c r="I9" s="73"/>
      <c r="J9" s="73"/>
    </row>
    <row r="10" spans="1:10" ht="26.25" customHeight="1">
      <c r="A10" s="105">
        <v>7</v>
      </c>
      <c r="B10" s="76" t="s">
        <v>131</v>
      </c>
      <c r="C10" s="32">
        <v>2020</v>
      </c>
      <c r="D10" s="58" t="s">
        <v>549</v>
      </c>
      <c r="E10" s="56" t="s">
        <v>546</v>
      </c>
      <c r="F10" s="57"/>
      <c r="G10" s="84">
        <v>26</v>
      </c>
      <c r="H10" s="94" t="s">
        <v>538</v>
      </c>
      <c r="I10" s="73"/>
      <c r="J10" s="73"/>
    </row>
    <row r="11" spans="1:10" ht="26.25" customHeight="1">
      <c r="A11" s="105">
        <v>8</v>
      </c>
      <c r="B11" s="77" t="s">
        <v>131</v>
      </c>
      <c r="C11" s="32">
        <v>2020</v>
      </c>
      <c r="D11" s="32" t="s">
        <v>34</v>
      </c>
      <c r="E11" s="56" t="s">
        <v>550</v>
      </c>
      <c r="F11" s="57"/>
      <c r="G11" s="84">
        <v>3</v>
      </c>
      <c r="H11" s="94" t="s">
        <v>551</v>
      </c>
      <c r="I11" s="73"/>
      <c r="J11" s="73"/>
    </row>
    <row r="12" spans="1:10" ht="26.25" customHeight="1">
      <c r="A12" s="105">
        <v>9</v>
      </c>
      <c r="B12" s="76" t="s">
        <v>131</v>
      </c>
      <c r="C12" s="32">
        <v>2020</v>
      </c>
      <c r="D12" s="55" t="s">
        <v>14</v>
      </c>
      <c r="E12" s="56" t="s">
        <v>548</v>
      </c>
      <c r="F12" s="57"/>
      <c r="G12" s="84">
        <v>3</v>
      </c>
      <c r="H12" s="94" t="s">
        <v>547</v>
      </c>
      <c r="I12" s="73"/>
      <c r="J12" s="73"/>
    </row>
    <row r="13" spans="1:10" ht="76.5">
      <c r="A13" s="105">
        <v>10</v>
      </c>
      <c r="B13" s="77" t="s">
        <v>75</v>
      </c>
      <c r="C13" s="59">
        <v>2020</v>
      </c>
      <c r="D13" s="59" t="s">
        <v>34</v>
      </c>
      <c r="E13" s="56" t="s">
        <v>78</v>
      </c>
      <c r="F13" s="59" t="s">
        <v>79</v>
      </c>
      <c r="G13" s="85">
        <v>3.5</v>
      </c>
      <c r="H13" s="94" t="s">
        <v>81</v>
      </c>
      <c r="I13" s="73"/>
      <c r="J13" s="73"/>
    </row>
    <row r="14" spans="1:10" ht="25.5">
      <c r="A14" s="105">
        <v>11</v>
      </c>
      <c r="B14" s="76" t="s">
        <v>145</v>
      </c>
      <c r="C14" s="32">
        <v>2020</v>
      </c>
      <c r="D14" s="32" t="s">
        <v>34</v>
      </c>
      <c r="E14" s="54" t="s">
        <v>112</v>
      </c>
      <c r="F14" s="32"/>
      <c r="G14" s="84">
        <v>1</v>
      </c>
      <c r="H14" s="94" t="s">
        <v>353</v>
      </c>
    </row>
    <row r="15" spans="1:10" ht="12.75">
      <c r="A15" s="105">
        <v>12</v>
      </c>
      <c r="B15" s="77" t="s">
        <v>145</v>
      </c>
      <c r="C15" s="32">
        <v>2021</v>
      </c>
      <c r="D15" s="32" t="s">
        <v>34</v>
      </c>
      <c r="E15" s="56" t="s">
        <v>556</v>
      </c>
      <c r="F15" s="32"/>
      <c r="G15" s="84">
        <v>8</v>
      </c>
      <c r="H15" s="94"/>
    </row>
    <row r="16" spans="1:10" ht="12.75">
      <c r="A16" s="105">
        <v>13</v>
      </c>
      <c r="B16" s="77" t="s">
        <v>145</v>
      </c>
      <c r="C16" s="32">
        <v>2022</v>
      </c>
      <c r="D16" s="32" t="s">
        <v>34</v>
      </c>
      <c r="E16" s="56" t="s">
        <v>557</v>
      </c>
      <c r="F16" s="32"/>
      <c r="G16" s="84">
        <v>10</v>
      </c>
      <c r="H16" s="94"/>
    </row>
    <row r="17" spans="1:10" ht="38.25">
      <c r="A17" s="105">
        <v>14</v>
      </c>
      <c r="B17" s="78" t="s">
        <v>174</v>
      </c>
      <c r="C17" s="32">
        <v>2020</v>
      </c>
      <c r="D17" s="32" t="s">
        <v>34</v>
      </c>
      <c r="E17" s="54" t="s">
        <v>188</v>
      </c>
      <c r="F17" s="32" t="s">
        <v>115</v>
      </c>
      <c r="G17" s="84">
        <v>5</v>
      </c>
      <c r="H17" s="94" t="s">
        <v>189</v>
      </c>
    </row>
    <row r="18" spans="1:10" ht="25.5">
      <c r="A18" s="105">
        <v>15</v>
      </c>
      <c r="B18" s="78" t="s">
        <v>174</v>
      </c>
      <c r="C18" s="32">
        <v>2020</v>
      </c>
      <c r="D18" s="32" t="s">
        <v>34</v>
      </c>
      <c r="E18" s="54" t="s">
        <v>190</v>
      </c>
      <c r="F18" s="32" t="s">
        <v>191</v>
      </c>
      <c r="G18" s="84">
        <v>10</v>
      </c>
      <c r="H18" s="94" t="s">
        <v>193</v>
      </c>
    </row>
    <row r="19" spans="1:10" ht="12.75">
      <c r="A19" s="105">
        <v>16</v>
      </c>
      <c r="B19" s="78" t="s">
        <v>174</v>
      </c>
      <c r="C19" s="32">
        <v>2020</v>
      </c>
      <c r="D19" s="32" t="s">
        <v>34</v>
      </c>
      <c r="E19" s="56" t="s">
        <v>558</v>
      </c>
      <c r="F19" s="32"/>
      <c r="G19" s="84">
        <v>14.8</v>
      </c>
      <c r="H19" s="94"/>
    </row>
    <row r="20" spans="1:10" ht="114.75">
      <c r="A20" s="105">
        <v>17</v>
      </c>
      <c r="B20" s="76" t="s">
        <v>204</v>
      </c>
      <c r="C20" s="32">
        <v>2020</v>
      </c>
      <c r="D20" s="32" t="s">
        <v>14</v>
      </c>
      <c r="E20" s="56" t="s">
        <v>208</v>
      </c>
      <c r="F20" s="57"/>
      <c r="G20" s="84">
        <v>1.5</v>
      </c>
      <c r="H20" s="94" t="s">
        <v>119</v>
      </c>
      <c r="I20" s="73"/>
      <c r="J20" s="73"/>
    </row>
    <row r="21" spans="1:10" ht="12.75">
      <c r="A21" s="105">
        <v>18</v>
      </c>
      <c r="B21" s="76" t="s">
        <v>210</v>
      </c>
      <c r="C21" s="32">
        <v>2020</v>
      </c>
      <c r="D21" s="32" t="s">
        <v>34</v>
      </c>
      <c r="E21" s="56" t="s">
        <v>552</v>
      </c>
      <c r="F21" s="32"/>
      <c r="G21" s="84">
        <v>6</v>
      </c>
      <c r="H21" s="96" t="s">
        <v>361</v>
      </c>
    </row>
    <row r="22" spans="1:10" ht="12.75">
      <c r="A22" s="105">
        <v>19</v>
      </c>
      <c r="B22" s="76" t="s">
        <v>210</v>
      </c>
      <c r="C22" s="32">
        <v>2020</v>
      </c>
      <c r="D22" s="32" t="s">
        <v>34</v>
      </c>
      <c r="E22" s="56" t="s">
        <v>553</v>
      </c>
      <c r="F22" s="32"/>
      <c r="G22" s="84">
        <v>19</v>
      </c>
      <c r="H22" s="94" t="s">
        <v>377</v>
      </c>
    </row>
    <row r="23" spans="1:10" ht="25.5">
      <c r="A23" s="105">
        <v>20</v>
      </c>
      <c r="B23" s="76" t="s">
        <v>210</v>
      </c>
      <c r="C23" s="32">
        <v>2020</v>
      </c>
      <c r="D23" s="32" t="s">
        <v>34</v>
      </c>
      <c r="E23" s="54" t="s">
        <v>540</v>
      </c>
      <c r="F23" s="32"/>
      <c r="G23" s="84">
        <v>3</v>
      </c>
      <c r="H23" s="94" t="s">
        <v>540</v>
      </c>
    </row>
    <row r="24" spans="1:10" ht="25.5">
      <c r="A24" s="105">
        <v>21</v>
      </c>
      <c r="B24" s="76" t="s">
        <v>214</v>
      </c>
      <c r="C24" s="32">
        <v>2020</v>
      </c>
      <c r="D24" s="55" t="s">
        <v>14</v>
      </c>
      <c r="E24" s="54" t="s">
        <v>226</v>
      </c>
      <c r="F24" s="55" t="s">
        <v>228</v>
      </c>
      <c r="G24" s="84">
        <v>0.2</v>
      </c>
      <c r="H24" s="97"/>
      <c r="I24" s="73"/>
      <c r="J24" s="73"/>
    </row>
    <row r="25" spans="1:10" ht="89.25">
      <c r="A25" s="105">
        <v>22</v>
      </c>
      <c r="B25" s="76" t="s">
        <v>214</v>
      </c>
      <c r="C25" s="32">
        <v>2020</v>
      </c>
      <c r="D25" s="32" t="s">
        <v>34</v>
      </c>
      <c r="E25" s="54" t="s">
        <v>230</v>
      </c>
      <c r="F25" s="32" t="s">
        <v>84</v>
      </c>
      <c r="G25" s="84">
        <v>5</v>
      </c>
      <c r="H25" s="96" t="s">
        <v>232</v>
      </c>
      <c r="I25" s="73"/>
    </row>
    <row r="26" spans="1:10" ht="12.75">
      <c r="A26" s="105">
        <v>23</v>
      </c>
      <c r="B26" s="76" t="s">
        <v>219</v>
      </c>
      <c r="C26" s="32">
        <v>2020</v>
      </c>
      <c r="D26" s="32" t="s">
        <v>34</v>
      </c>
      <c r="E26" s="54" t="s">
        <v>246</v>
      </c>
      <c r="F26" s="57"/>
      <c r="G26" s="83">
        <v>0.5</v>
      </c>
      <c r="H26" s="96" t="s">
        <v>247</v>
      </c>
      <c r="I26" s="73"/>
      <c r="J26" s="74"/>
    </row>
    <row r="27" spans="1:10" ht="38.25">
      <c r="A27" s="105">
        <v>24</v>
      </c>
      <c r="B27" s="77" t="s">
        <v>248</v>
      </c>
      <c r="C27" s="59">
        <v>2020</v>
      </c>
      <c r="D27" s="59" t="s">
        <v>14</v>
      </c>
      <c r="E27" s="56" t="s">
        <v>374</v>
      </c>
      <c r="F27" s="57"/>
      <c r="G27" s="85">
        <v>2.25</v>
      </c>
      <c r="H27" s="94" t="s">
        <v>375</v>
      </c>
      <c r="I27" s="73"/>
      <c r="J27" s="74"/>
    </row>
    <row r="28" spans="1:10" ht="38.25">
      <c r="A28" s="105">
        <v>25</v>
      </c>
      <c r="B28" s="76" t="s">
        <v>248</v>
      </c>
      <c r="C28" s="32">
        <v>2020</v>
      </c>
      <c r="D28" s="32" t="s">
        <v>14</v>
      </c>
      <c r="E28" s="54" t="s">
        <v>379</v>
      </c>
      <c r="F28" s="57"/>
      <c r="G28" s="84">
        <v>0.45</v>
      </c>
      <c r="H28" s="96"/>
      <c r="I28" s="73"/>
      <c r="J28" s="74"/>
    </row>
    <row r="29" spans="1:10" ht="12.75">
      <c r="A29" s="105">
        <v>26</v>
      </c>
      <c r="B29" s="76" t="s">
        <v>248</v>
      </c>
      <c r="C29" s="59">
        <v>2020</v>
      </c>
      <c r="D29" s="32" t="s">
        <v>34</v>
      </c>
      <c r="E29" s="56" t="s">
        <v>559</v>
      </c>
      <c r="F29" s="57"/>
      <c r="G29" s="84">
        <v>10</v>
      </c>
      <c r="H29" s="94" t="s">
        <v>250</v>
      </c>
      <c r="I29" s="73"/>
      <c r="J29" s="74"/>
    </row>
    <row r="30" spans="1:10" ht="12.75">
      <c r="A30" s="105">
        <v>27</v>
      </c>
      <c r="B30" s="76" t="s">
        <v>254</v>
      </c>
      <c r="C30" s="32">
        <v>2020</v>
      </c>
      <c r="D30" s="55" t="s">
        <v>14</v>
      </c>
      <c r="E30" s="54" t="s">
        <v>255</v>
      </c>
      <c r="F30" s="57"/>
      <c r="G30" s="84">
        <v>2</v>
      </c>
      <c r="H30" s="94" t="s">
        <v>256</v>
      </c>
      <c r="I30" s="73"/>
      <c r="J30" s="73"/>
    </row>
    <row r="31" spans="1:10" ht="38.25">
      <c r="A31" s="105">
        <v>28</v>
      </c>
      <c r="B31" s="76" t="s">
        <v>259</v>
      </c>
      <c r="C31" s="32">
        <v>2020</v>
      </c>
      <c r="D31" s="32" t="s">
        <v>14</v>
      </c>
      <c r="E31" s="54" t="s">
        <v>261</v>
      </c>
      <c r="F31" s="32" t="s">
        <v>262</v>
      </c>
      <c r="G31" s="84">
        <v>1.65</v>
      </c>
      <c r="H31" s="94" t="s">
        <v>263</v>
      </c>
    </row>
    <row r="32" spans="1:10" ht="89.25">
      <c r="A32" s="105">
        <v>29</v>
      </c>
      <c r="B32" s="76" t="s">
        <v>231</v>
      </c>
      <c r="C32" s="32">
        <v>2020</v>
      </c>
      <c r="D32" s="58" t="s">
        <v>537</v>
      </c>
      <c r="E32" s="54" t="s">
        <v>305</v>
      </c>
      <c r="F32" s="32" t="s">
        <v>306</v>
      </c>
      <c r="G32" s="84">
        <v>2</v>
      </c>
      <c r="H32" s="94" t="s">
        <v>307</v>
      </c>
      <c r="I32" s="73"/>
      <c r="J32" s="73"/>
    </row>
    <row r="33" spans="1:10" ht="51">
      <c r="A33" s="105">
        <v>30</v>
      </c>
      <c r="B33" s="76" t="s">
        <v>231</v>
      </c>
      <c r="C33" s="80">
        <v>2020</v>
      </c>
      <c r="D33" s="80" t="s">
        <v>312</v>
      </c>
      <c r="E33" s="81" t="s">
        <v>313</v>
      </c>
      <c r="F33" s="80" t="s">
        <v>60</v>
      </c>
      <c r="G33" s="86">
        <v>2.7</v>
      </c>
      <c r="H33" s="98" t="s">
        <v>555</v>
      </c>
      <c r="I33" s="73"/>
      <c r="J33" s="73"/>
    </row>
    <row r="34" spans="1:10" ht="220.5" customHeight="1">
      <c r="A34" s="105">
        <v>31</v>
      </c>
      <c r="B34" s="76" t="s">
        <v>318</v>
      </c>
      <c r="C34" s="32">
        <v>2020</v>
      </c>
      <c r="D34" s="32" t="s">
        <v>34</v>
      </c>
      <c r="E34" s="56" t="s">
        <v>320</v>
      </c>
      <c r="F34" s="60" t="s">
        <v>321</v>
      </c>
      <c r="G34" s="84">
        <v>2.6</v>
      </c>
      <c r="H34" s="94" t="s">
        <v>322</v>
      </c>
    </row>
    <row r="35" spans="1:10" ht="12.75">
      <c r="A35" s="105">
        <v>32</v>
      </c>
      <c r="B35" s="76" t="s">
        <v>323</v>
      </c>
      <c r="C35" s="32">
        <v>2020</v>
      </c>
      <c r="D35" s="32" t="s">
        <v>14</v>
      </c>
      <c r="E35" s="56" t="s">
        <v>324</v>
      </c>
      <c r="F35" s="32" t="s">
        <v>325</v>
      </c>
      <c r="G35" s="84">
        <v>0.5</v>
      </c>
      <c r="H35" s="94" t="s">
        <v>326</v>
      </c>
      <c r="I35" s="73"/>
    </row>
    <row r="36" spans="1:10" ht="39" thickBot="1">
      <c r="A36" s="106">
        <v>33</v>
      </c>
      <c r="B36" s="79" t="s">
        <v>329</v>
      </c>
      <c r="C36" s="61">
        <v>2020</v>
      </c>
      <c r="D36" s="61" t="s">
        <v>14</v>
      </c>
      <c r="E36" s="62" t="s">
        <v>536</v>
      </c>
      <c r="F36" s="63"/>
      <c r="G36" s="87">
        <v>0.3</v>
      </c>
      <c r="H36" s="99" t="s">
        <v>193</v>
      </c>
      <c r="I36" s="73"/>
      <c r="J36" s="73"/>
    </row>
    <row r="37" spans="1:10" ht="13.5" thickBot="1">
      <c r="E37" s="15"/>
      <c r="G37" s="88"/>
      <c r="H37" s="100"/>
    </row>
    <row r="38" spans="1:10" ht="13.5" thickBot="1">
      <c r="B38" s="64" t="s">
        <v>541</v>
      </c>
      <c r="C38" s="65">
        <v>2020</v>
      </c>
      <c r="D38" s="66"/>
      <c r="E38" s="67"/>
      <c r="F38" s="66"/>
      <c r="G38" s="89">
        <f>SUM(G4:G36)</f>
        <v>189.79999999999998</v>
      </c>
      <c r="H38" s="101"/>
    </row>
    <row r="39" spans="1:10" ht="12.75">
      <c r="E39" s="15"/>
      <c r="G39" s="88"/>
      <c r="H39" s="100"/>
    </row>
    <row r="40" spans="1:10" ht="12.75">
      <c r="E40" s="15"/>
      <c r="G40" s="88"/>
      <c r="H40" s="100"/>
    </row>
    <row r="41" spans="1:10" ht="12.75">
      <c r="E41" s="15"/>
      <c r="G41" s="88"/>
      <c r="H41" s="100"/>
    </row>
    <row r="42" spans="1:10" ht="12.75">
      <c r="E42" s="15"/>
      <c r="G42" s="88"/>
      <c r="H42" s="100"/>
    </row>
    <row r="43" spans="1:10" ht="12.75">
      <c r="E43" s="15"/>
      <c r="G43" s="88"/>
      <c r="H43" s="100"/>
    </row>
    <row r="44" spans="1:10" ht="12.75">
      <c r="E44" s="15"/>
      <c r="G44" s="88"/>
      <c r="H44" s="100"/>
    </row>
    <row r="45" spans="1:10" ht="12.75">
      <c r="E45" s="15"/>
      <c r="G45" s="88"/>
      <c r="H45" s="100"/>
    </row>
    <row r="46" spans="1:10" ht="12.75">
      <c r="E46" s="15"/>
      <c r="G46" s="88"/>
      <c r="H46" s="100"/>
    </row>
    <row r="47" spans="1:10" ht="12.75">
      <c r="E47" s="15"/>
      <c r="G47" s="88"/>
      <c r="H47" s="100"/>
    </row>
    <row r="48" spans="1:10" ht="12.75">
      <c r="E48" s="15"/>
      <c r="G48" s="88"/>
      <c r="H48" s="100"/>
    </row>
    <row r="49" spans="5:8" ht="12.75">
      <c r="E49" s="15"/>
      <c r="G49" s="88"/>
      <c r="H49" s="100"/>
    </row>
    <row r="50" spans="5:8" ht="12.75">
      <c r="E50" s="15"/>
      <c r="G50" s="88"/>
      <c r="H50" s="100"/>
    </row>
    <row r="51" spans="5:8" ht="12.75">
      <c r="E51" s="15"/>
      <c r="G51" s="88"/>
      <c r="H51" s="100"/>
    </row>
    <row r="52" spans="5:8" ht="12.75">
      <c r="E52" s="15"/>
      <c r="G52" s="88"/>
      <c r="H52" s="100"/>
    </row>
    <row r="53" spans="5:8" ht="12.75">
      <c r="E53" s="15"/>
      <c r="G53" s="88"/>
      <c r="H53" s="100"/>
    </row>
    <row r="54" spans="5:8" ht="12.75">
      <c r="E54" s="15"/>
      <c r="G54" s="88"/>
      <c r="H54" s="100"/>
    </row>
    <row r="55" spans="5:8" ht="12.75">
      <c r="E55" s="15"/>
      <c r="G55" s="88"/>
      <c r="H55" s="100"/>
    </row>
    <row r="56" spans="5:8" ht="12.75">
      <c r="E56" s="15"/>
      <c r="G56" s="88"/>
      <c r="H56" s="100"/>
    </row>
    <row r="57" spans="5:8" ht="12.75">
      <c r="E57" s="15"/>
      <c r="G57" s="88"/>
      <c r="H57" s="100"/>
    </row>
    <row r="58" spans="5:8" ht="12.75">
      <c r="E58" s="15"/>
      <c r="G58" s="88"/>
      <c r="H58" s="100"/>
    </row>
    <row r="59" spans="5:8" ht="12.75">
      <c r="E59" s="15"/>
      <c r="G59" s="88"/>
      <c r="H59" s="100"/>
    </row>
    <row r="60" spans="5:8" ht="12.75">
      <c r="E60" s="15"/>
      <c r="G60" s="88"/>
      <c r="H60" s="100"/>
    </row>
    <row r="61" spans="5:8" ht="12.75">
      <c r="E61" s="15"/>
      <c r="G61" s="88"/>
      <c r="H61" s="100"/>
    </row>
    <row r="62" spans="5:8" ht="12.75">
      <c r="E62" s="15"/>
      <c r="G62" s="88"/>
      <c r="H62" s="100"/>
    </row>
    <row r="63" spans="5:8" ht="12.75">
      <c r="E63" s="15"/>
      <c r="G63" s="88"/>
      <c r="H63" s="100"/>
    </row>
    <row r="64" spans="5:8" ht="12.75">
      <c r="E64" s="15"/>
      <c r="G64" s="88"/>
      <c r="H64" s="100"/>
    </row>
    <row r="65" spans="5:8" ht="12.75">
      <c r="E65" s="15"/>
      <c r="G65" s="88"/>
      <c r="H65" s="100"/>
    </row>
    <row r="66" spans="5:8" ht="12.75">
      <c r="E66" s="15"/>
      <c r="G66" s="88"/>
      <c r="H66" s="100"/>
    </row>
    <row r="67" spans="5:8" ht="12.75">
      <c r="E67" s="15"/>
      <c r="G67" s="88"/>
      <c r="H67" s="100"/>
    </row>
    <row r="68" spans="5:8" ht="12.75">
      <c r="E68" s="15"/>
      <c r="G68" s="88"/>
      <c r="H68" s="100"/>
    </row>
    <row r="69" spans="5:8" ht="12.75">
      <c r="E69" s="15"/>
      <c r="G69" s="88"/>
      <c r="H69" s="100"/>
    </row>
    <row r="70" spans="5:8" ht="12.75">
      <c r="E70" s="15"/>
      <c r="G70" s="88"/>
      <c r="H70" s="100"/>
    </row>
    <row r="71" spans="5:8" ht="12.75">
      <c r="E71" s="15"/>
      <c r="G71" s="88"/>
      <c r="H71" s="100"/>
    </row>
    <row r="72" spans="5:8" ht="12.75">
      <c r="E72" s="15"/>
      <c r="G72" s="88"/>
      <c r="H72" s="100"/>
    </row>
    <row r="73" spans="5:8" ht="12.75">
      <c r="E73" s="15"/>
      <c r="G73" s="88"/>
      <c r="H73" s="100"/>
    </row>
    <row r="74" spans="5:8" ht="12.75">
      <c r="E74" s="15"/>
      <c r="G74" s="88"/>
      <c r="H74" s="100"/>
    </row>
    <row r="75" spans="5:8" ht="12.75">
      <c r="E75" s="15"/>
      <c r="G75" s="88"/>
      <c r="H75" s="100"/>
    </row>
    <row r="76" spans="5:8" ht="12.75">
      <c r="E76" s="15"/>
      <c r="G76" s="88"/>
      <c r="H76" s="100"/>
    </row>
    <row r="77" spans="5:8" ht="12.75">
      <c r="E77" s="15"/>
      <c r="G77" s="88"/>
      <c r="H77" s="100"/>
    </row>
    <row r="78" spans="5:8" ht="12.75">
      <c r="E78" s="15"/>
      <c r="G78" s="88"/>
      <c r="H78" s="100"/>
    </row>
    <row r="79" spans="5:8" ht="12.75">
      <c r="E79" s="15"/>
      <c r="G79" s="88"/>
      <c r="H79" s="100"/>
    </row>
    <row r="80" spans="5:8" ht="12.75">
      <c r="E80" s="15"/>
      <c r="G80" s="88"/>
      <c r="H80" s="100"/>
    </row>
    <row r="81" spans="5:8" ht="12.75">
      <c r="E81" s="15"/>
      <c r="G81" s="88"/>
      <c r="H81" s="100"/>
    </row>
    <row r="82" spans="5:8" ht="12.75">
      <c r="E82" s="15"/>
      <c r="G82" s="88"/>
      <c r="H82" s="100"/>
    </row>
    <row r="83" spans="5:8" ht="12.75">
      <c r="E83" s="15"/>
      <c r="G83" s="88"/>
      <c r="H83" s="100"/>
    </row>
    <row r="84" spans="5:8" ht="12.75">
      <c r="E84" s="15"/>
      <c r="G84" s="88"/>
      <c r="H84" s="100"/>
    </row>
    <row r="85" spans="5:8" ht="12.75">
      <c r="E85" s="15"/>
      <c r="G85" s="88"/>
      <c r="H85" s="100"/>
    </row>
    <row r="86" spans="5:8" ht="12.75">
      <c r="E86" s="15"/>
      <c r="G86" s="88"/>
      <c r="H86" s="100"/>
    </row>
    <row r="87" spans="5:8" ht="12.75">
      <c r="E87" s="15"/>
      <c r="G87" s="88"/>
      <c r="H87" s="100"/>
    </row>
    <row r="88" spans="5:8" ht="12.75">
      <c r="E88" s="15"/>
      <c r="G88" s="88"/>
      <c r="H88" s="100"/>
    </row>
    <row r="89" spans="5:8" ht="12.75">
      <c r="E89" s="15"/>
      <c r="G89" s="88"/>
      <c r="H89" s="100"/>
    </row>
    <row r="90" spans="5:8" ht="12.75">
      <c r="E90" s="15"/>
      <c r="G90" s="88"/>
      <c r="H90" s="100"/>
    </row>
    <row r="91" spans="5:8" ht="12.75">
      <c r="E91" s="15"/>
      <c r="G91" s="88"/>
      <c r="H91" s="100"/>
    </row>
    <row r="92" spans="5:8" ht="12.75">
      <c r="E92" s="15"/>
      <c r="G92" s="88"/>
      <c r="H92" s="100"/>
    </row>
    <row r="93" spans="5:8" ht="12.75">
      <c r="E93" s="15"/>
      <c r="G93" s="88"/>
      <c r="H93" s="100"/>
    </row>
    <row r="94" spans="5:8" ht="12.75">
      <c r="E94" s="15"/>
      <c r="G94" s="88"/>
      <c r="H94" s="100"/>
    </row>
    <row r="95" spans="5:8" ht="12.75">
      <c r="E95" s="15"/>
      <c r="G95" s="88"/>
      <c r="H95" s="100"/>
    </row>
    <row r="96" spans="5:8" ht="12.75">
      <c r="E96" s="15"/>
      <c r="G96" s="88"/>
      <c r="H96" s="100"/>
    </row>
    <row r="97" spans="5:8" ht="12.75">
      <c r="E97" s="15"/>
      <c r="G97" s="88"/>
      <c r="H97" s="100"/>
    </row>
    <row r="98" spans="5:8" ht="12.75">
      <c r="E98" s="15"/>
      <c r="G98" s="88"/>
      <c r="H98" s="100"/>
    </row>
    <row r="99" spans="5:8" ht="12.75">
      <c r="E99" s="15"/>
      <c r="G99" s="88"/>
      <c r="H99" s="100"/>
    </row>
    <row r="100" spans="5:8" ht="12.75">
      <c r="E100" s="15"/>
      <c r="G100" s="88"/>
      <c r="H100" s="100"/>
    </row>
    <row r="101" spans="5:8" ht="12.75">
      <c r="E101" s="15"/>
      <c r="G101" s="88"/>
      <c r="H101" s="100"/>
    </row>
    <row r="102" spans="5:8" ht="12.75">
      <c r="E102" s="15"/>
      <c r="G102" s="88"/>
      <c r="H102" s="100"/>
    </row>
    <row r="103" spans="5:8" ht="12.75">
      <c r="E103" s="15"/>
      <c r="G103" s="88"/>
      <c r="H103" s="100"/>
    </row>
    <row r="104" spans="5:8" ht="12.75">
      <c r="E104" s="15"/>
      <c r="G104" s="88"/>
      <c r="H104" s="100"/>
    </row>
    <row r="105" spans="5:8" ht="12.75">
      <c r="E105" s="15"/>
      <c r="G105" s="88"/>
      <c r="H105" s="100"/>
    </row>
    <row r="106" spans="5:8" ht="12.75">
      <c r="E106" s="15"/>
      <c r="G106" s="88"/>
      <c r="H106" s="100"/>
    </row>
    <row r="107" spans="5:8" ht="12.75">
      <c r="E107" s="15"/>
      <c r="G107" s="88"/>
      <c r="H107" s="100"/>
    </row>
    <row r="108" spans="5:8" ht="12.75">
      <c r="E108" s="15"/>
      <c r="G108" s="88"/>
      <c r="H108" s="100"/>
    </row>
    <row r="109" spans="5:8" ht="12.75">
      <c r="E109" s="15"/>
      <c r="G109" s="88"/>
      <c r="H109" s="100"/>
    </row>
    <row r="110" spans="5:8" ht="12.75">
      <c r="E110" s="15"/>
      <c r="G110" s="88"/>
      <c r="H110" s="100"/>
    </row>
    <row r="111" spans="5:8" ht="12.75">
      <c r="E111" s="15"/>
      <c r="G111" s="88"/>
      <c r="H111" s="100"/>
    </row>
    <row r="112" spans="5:8" ht="12.75">
      <c r="E112" s="15"/>
      <c r="G112" s="88"/>
      <c r="H112" s="100"/>
    </row>
    <row r="113" spans="5:8" ht="12.75">
      <c r="E113" s="15"/>
      <c r="G113" s="88"/>
      <c r="H113" s="100"/>
    </row>
    <row r="114" spans="5:8" ht="12.75">
      <c r="E114" s="15"/>
      <c r="G114" s="88"/>
      <c r="H114" s="100"/>
    </row>
    <row r="115" spans="5:8" ht="12.75">
      <c r="E115" s="15"/>
      <c r="G115" s="88"/>
      <c r="H115" s="100"/>
    </row>
    <row r="116" spans="5:8" ht="12.75">
      <c r="E116" s="15"/>
      <c r="G116" s="88"/>
      <c r="H116" s="100"/>
    </row>
    <row r="117" spans="5:8" ht="12.75">
      <c r="E117" s="15"/>
      <c r="G117" s="88"/>
      <c r="H117" s="100"/>
    </row>
    <row r="118" spans="5:8" ht="12.75">
      <c r="E118" s="15"/>
      <c r="G118" s="88"/>
      <c r="H118" s="100"/>
    </row>
    <row r="119" spans="5:8" ht="12.75">
      <c r="E119" s="15"/>
      <c r="G119" s="88"/>
      <c r="H119" s="100"/>
    </row>
    <row r="120" spans="5:8" ht="12.75">
      <c r="E120" s="15"/>
      <c r="G120" s="88"/>
      <c r="H120" s="100"/>
    </row>
    <row r="121" spans="5:8" ht="12.75">
      <c r="E121" s="15"/>
      <c r="G121" s="88"/>
      <c r="H121" s="100"/>
    </row>
    <row r="122" spans="5:8" ht="12.75">
      <c r="E122" s="15"/>
      <c r="G122" s="88"/>
      <c r="H122" s="100"/>
    </row>
    <row r="123" spans="5:8" ht="12.75">
      <c r="E123" s="15"/>
      <c r="G123" s="88"/>
      <c r="H123" s="100"/>
    </row>
    <row r="124" spans="5:8" ht="12.75">
      <c r="E124" s="15"/>
      <c r="G124" s="88"/>
      <c r="H124" s="100"/>
    </row>
    <row r="125" spans="5:8" ht="12.75">
      <c r="E125" s="15"/>
      <c r="G125" s="88"/>
      <c r="H125" s="100"/>
    </row>
    <row r="126" spans="5:8" ht="12.75">
      <c r="E126" s="15"/>
      <c r="G126" s="88"/>
      <c r="H126" s="100"/>
    </row>
    <row r="127" spans="5:8" ht="12.75">
      <c r="E127" s="15"/>
      <c r="G127" s="88"/>
      <c r="H127" s="100"/>
    </row>
    <row r="128" spans="5:8" ht="12.75">
      <c r="E128" s="15"/>
      <c r="G128" s="88"/>
      <c r="H128" s="100"/>
    </row>
    <row r="129" spans="5:8" ht="12.75">
      <c r="E129" s="15"/>
      <c r="G129" s="88"/>
      <c r="H129" s="100"/>
    </row>
    <row r="130" spans="5:8" ht="12.75">
      <c r="E130" s="15"/>
      <c r="G130" s="88"/>
      <c r="H130" s="100"/>
    </row>
    <row r="131" spans="5:8" ht="12.75">
      <c r="E131" s="15"/>
      <c r="G131" s="88"/>
      <c r="H131" s="100"/>
    </row>
    <row r="132" spans="5:8" ht="12.75">
      <c r="E132" s="15"/>
      <c r="G132" s="88"/>
      <c r="H132" s="100"/>
    </row>
    <row r="133" spans="5:8" ht="12.75">
      <c r="E133" s="15"/>
      <c r="G133" s="88"/>
      <c r="H133" s="100"/>
    </row>
    <row r="134" spans="5:8" ht="12.75">
      <c r="E134" s="15"/>
      <c r="G134" s="88"/>
      <c r="H134" s="100"/>
    </row>
    <row r="135" spans="5:8" ht="12.75">
      <c r="E135" s="15"/>
      <c r="G135" s="88"/>
      <c r="H135" s="100"/>
    </row>
    <row r="136" spans="5:8" ht="12.75">
      <c r="E136" s="15"/>
      <c r="G136" s="88"/>
      <c r="H136" s="100"/>
    </row>
    <row r="137" spans="5:8" ht="12.75">
      <c r="E137" s="15"/>
      <c r="G137" s="88"/>
      <c r="H137" s="100"/>
    </row>
    <row r="138" spans="5:8" ht="12.75">
      <c r="E138" s="15"/>
      <c r="G138" s="88"/>
      <c r="H138" s="100"/>
    </row>
    <row r="139" spans="5:8" ht="12.75">
      <c r="E139" s="15"/>
      <c r="G139" s="88"/>
      <c r="H139" s="100"/>
    </row>
    <row r="140" spans="5:8" ht="12.75">
      <c r="E140" s="15"/>
      <c r="G140" s="88"/>
      <c r="H140" s="100"/>
    </row>
    <row r="141" spans="5:8" ht="12.75">
      <c r="E141" s="15"/>
      <c r="G141" s="88"/>
      <c r="H141" s="100"/>
    </row>
    <row r="142" spans="5:8" ht="12.75">
      <c r="E142" s="15"/>
      <c r="G142" s="88"/>
      <c r="H142" s="100"/>
    </row>
    <row r="143" spans="5:8" ht="12.75">
      <c r="E143" s="15"/>
      <c r="G143" s="88"/>
      <c r="H143" s="100"/>
    </row>
    <row r="144" spans="5:8" ht="12.75">
      <c r="E144" s="15"/>
      <c r="G144" s="88"/>
      <c r="H144" s="100"/>
    </row>
    <row r="145" spans="5:8" ht="12.75">
      <c r="E145" s="15"/>
      <c r="G145" s="88"/>
      <c r="H145" s="100"/>
    </row>
    <row r="146" spans="5:8" ht="12.75">
      <c r="E146" s="15"/>
      <c r="G146" s="88"/>
      <c r="H146" s="100"/>
    </row>
    <row r="147" spans="5:8" ht="12.75">
      <c r="E147" s="15"/>
      <c r="G147" s="88"/>
      <c r="H147" s="100"/>
    </row>
    <row r="148" spans="5:8" ht="12.75">
      <c r="E148" s="15"/>
      <c r="G148" s="88"/>
      <c r="H148" s="100"/>
    </row>
    <row r="149" spans="5:8" ht="12.75">
      <c r="E149" s="15"/>
      <c r="G149" s="88"/>
      <c r="H149" s="100"/>
    </row>
    <row r="150" spans="5:8" ht="12.75">
      <c r="E150" s="15"/>
      <c r="G150" s="88"/>
      <c r="H150" s="100"/>
    </row>
    <row r="151" spans="5:8" ht="12.75">
      <c r="E151" s="15"/>
      <c r="G151" s="88"/>
      <c r="H151" s="100"/>
    </row>
    <row r="152" spans="5:8" ht="12.75">
      <c r="E152" s="15"/>
      <c r="G152" s="88"/>
      <c r="H152" s="100"/>
    </row>
    <row r="153" spans="5:8" ht="12.75">
      <c r="E153" s="15"/>
      <c r="G153" s="88"/>
      <c r="H153" s="100"/>
    </row>
    <row r="154" spans="5:8" ht="12.75">
      <c r="E154" s="15"/>
      <c r="G154" s="88"/>
      <c r="H154" s="100"/>
    </row>
    <row r="155" spans="5:8" ht="12.75">
      <c r="E155" s="15"/>
      <c r="G155" s="88"/>
      <c r="H155" s="100"/>
    </row>
    <row r="156" spans="5:8" ht="12.75">
      <c r="E156" s="15"/>
      <c r="G156" s="88"/>
      <c r="H156" s="100"/>
    </row>
    <row r="157" spans="5:8" ht="12.75">
      <c r="E157" s="15"/>
      <c r="G157" s="88"/>
      <c r="H157" s="100"/>
    </row>
    <row r="158" spans="5:8" ht="12.75">
      <c r="E158" s="15"/>
      <c r="G158" s="88"/>
      <c r="H158" s="100"/>
    </row>
    <row r="159" spans="5:8" ht="12.75">
      <c r="E159" s="15"/>
      <c r="G159" s="88"/>
      <c r="H159" s="100"/>
    </row>
    <row r="160" spans="5:8" ht="12.75">
      <c r="E160" s="15"/>
      <c r="G160" s="88"/>
      <c r="H160" s="100"/>
    </row>
    <row r="161" spans="5:8" ht="12.75">
      <c r="E161" s="15"/>
      <c r="G161" s="88"/>
      <c r="H161" s="100"/>
    </row>
    <row r="162" spans="5:8" ht="12.75">
      <c r="E162" s="15"/>
      <c r="G162" s="88"/>
      <c r="H162" s="100"/>
    </row>
    <row r="163" spans="5:8" ht="12.75">
      <c r="E163" s="15"/>
      <c r="G163" s="88"/>
      <c r="H163" s="100"/>
    </row>
    <row r="164" spans="5:8" ht="12.75">
      <c r="E164" s="15"/>
      <c r="G164" s="88"/>
      <c r="H164" s="100"/>
    </row>
    <row r="165" spans="5:8" ht="12.75">
      <c r="E165" s="15"/>
      <c r="G165" s="88"/>
      <c r="H165" s="100"/>
    </row>
    <row r="166" spans="5:8" ht="12.75">
      <c r="E166" s="15"/>
      <c r="G166" s="88"/>
      <c r="H166" s="100"/>
    </row>
    <row r="167" spans="5:8" ht="12.75">
      <c r="E167" s="15"/>
      <c r="G167" s="88"/>
      <c r="H167" s="100"/>
    </row>
    <row r="168" spans="5:8" ht="12.75">
      <c r="E168" s="15"/>
      <c r="G168" s="88"/>
      <c r="H168" s="100"/>
    </row>
    <row r="169" spans="5:8" ht="12.75">
      <c r="E169" s="15"/>
      <c r="G169" s="88"/>
      <c r="H169" s="100"/>
    </row>
    <row r="170" spans="5:8" ht="12.75">
      <c r="E170" s="15"/>
      <c r="G170" s="88"/>
      <c r="H170" s="100"/>
    </row>
    <row r="171" spans="5:8" ht="12.75">
      <c r="E171" s="15"/>
      <c r="G171" s="88"/>
      <c r="H171" s="100"/>
    </row>
    <row r="172" spans="5:8" ht="12.75">
      <c r="E172" s="15"/>
      <c r="G172" s="88"/>
      <c r="H172" s="100"/>
    </row>
    <row r="173" spans="5:8" ht="12.75">
      <c r="E173" s="15"/>
      <c r="G173" s="88"/>
      <c r="H173" s="100"/>
    </row>
    <row r="174" spans="5:8" ht="12.75">
      <c r="E174" s="15"/>
      <c r="G174" s="88"/>
      <c r="H174" s="100"/>
    </row>
    <row r="175" spans="5:8" ht="12.75">
      <c r="E175" s="15"/>
      <c r="G175" s="88"/>
      <c r="H175" s="100"/>
    </row>
    <row r="176" spans="5:8" ht="12.75">
      <c r="E176" s="15"/>
      <c r="G176" s="88"/>
      <c r="H176" s="100"/>
    </row>
    <row r="177" spans="5:8" ht="12.75">
      <c r="E177" s="15"/>
      <c r="G177" s="88"/>
      <c r="H177" s="100"/>
    </row>
    <row r="178" spans="5:8" ht="12.75">
      <c r="E178" s="15"/>
      <c r="G178" s="88"/>
      <c r="H178" s="100"/>
    </row>
    <row r="179" spans="5:8" ht="12.75">
      <c r="E179" s="15"/>
      <c r="G179" s="88"/>
      <c r="H179" s="100"/>
    </row>
    <row r="180" spans="5:8" ht="12.75">
      <c r="E180" s="15"/>
      <c r="G180" s="88"/>
      <c r="H180" s="100"/>
    </row>
    <row r="181" spans="5:8" ht="12.75">
      <c r="E181" s="15"/>
      <c r="G181" s="88"/>
      <c r="H181" s="100"/>
    </row>
    <row r="182" spans="5:8" ht="12.75">
      <c r="E182" s="15"/>
      <c r="G182" s="88"/>
      <c r="H182" s="100"/>
    </row>
    <row r="183" spans="5:8" ht="12.75">
      <c r="E183" s="15"/>
      <c r="G183" s="88"/>
      <c r="H183" s="100"/>
    </row>
    <row r="184" spans="5:8" ht="12.75">
      <c r="E184" s="15"/>
      <c r="G184" s="88"/>
      <c r="H184" s="100"/>
    </row>
    <row r="185" spans="5:8" ht="12.75">
      <c r="E185" s="15"/>
      <c r="G185" s="88"/>
      <c r="H185" s="100"/>
    </row>
    <row r="186" spans="5:8" ht="12.75">
      <c r="E186" s="15"/>
      <c r="G186" s="88"/>
      <c r="H186" s="100"/>
    </row>
    <row r="187" spans="5:8" ht="12.75">
      <c r="E187" s="15"/>
      <c r="G187" s="88"/>
      <c r="H187" s="100"/>
    </row>
    <row r="188" spans="5:8" ht="12.75">
      <c r="E188" s="15"/>
      <c r="G188" s="88"/>
      <c r="H188" s="100"/>
    </row>
    <row r="189" spans="5:8" ht="12.75">
      <c r="E189" s="15"/>
      <c r="G189" s="88"/>
      <c r="H189" s="100"/>
    </row>
    <row r="190" spans="5:8" ht="12.75">
      <c r="E190" s="15"/>
      <c r="G190" s="88"/>
      <c r="H190" s="100"/>
    </row>
    <row r="191" spans="5:8" ht="12.75">
      <c r="E191" s="15"/>
      <c r="G191" s="88"/>
      <c r="H191" s="100"/>
    </row>
    <row r="192" spans="5:8" ht="12.75">
      <c r="E192" s="15"/>
      <c r="G192" s="88"/>
      <c r="H192" s="100"/>
    </row>
    <row r="193" spans="5:8" ht="12.75">
      <c r="E193" s="15"/>
      <c r="G193" s="88"/>
      <c r="H193" s="100"/>
    </row>
    <row r="194" spans="5:8" ht="12.75">
      <c r="E194" s="15"/>
      <c r="G194" s="88"/>
      <c r="H194" s="100"/>
    </row>
    <row r="195" spans="5:8" ht="12.75">
      <c r="E195" s="15"/>
      <c r="G195" s="88"/>
      <c r="H195" s="100"/>
    </row>
    <row r="196" spans="5:8" ht="12.75">
      <c r="E196" s="15"/>
      <c r="G196" s="88"/>
      <c r="H196" s="100"/>
    </row>
    <row r="197" spans="5:8" ht="12.75">
      <c r="E197" s="15"/>
      <c r="G197" s="88"/>
      <c r="H197" s="100"/>
    </row>
    <row r="198" spans="5:8" ht="12.75">
      <c r="E198" s="15"/>
      <c r="G198" s="88"/>
      <c r="H198" s="100"/>
    </row>
    <row r="199" spans="5:8" ht="12.75">
      <c r="E199" s="15"/>
      <c r="G199" s="88"/>
      <c r="H199" s="100"/>
    </row>
    <row r="200" spans="5:8" ht="12.75">
      <c r="E200" s="15"/>
      <c r="G200" s="88"/>
      <c r="H200" s="100"/>
    </row>
    <row r="201" spans="5:8" ht="12.75">
      <c r="E201" s="15"/>
      <c r="G201" s="88"/>
      <c r="H201" s="100"/>
    </row>
    <row r="202" spans="5:8" ht="12.75">
      <c r="E202" s="15"/>
      <c r="G202" s="88"/>
      <c r="H202" s="100"/>
    </row>
    <row r="203" spans="5:8" ht="12.75">
      <c r="E203" s="15"/>
      <c r="G203" s="88"/>
      <c r="H203" s="100"/>
    </row>
    <row r="204" spans="5:8" ht="12.75">
      <c r="E204" s="15"/>
      <c r="G204" s="88"/>
      <c r="H204" s="100"/>
    </row>
    <row r="205" spans="5:8" ht="12.75">
      <c r="E205" s="15"/>
      <c r="G205" s="88"/>
      <c r="H205" s="100"/>
    </row>
    <row r="206" spans="5:8" ht="12.75">
      <c r="E206" s="15"/>
      <c r="G206" s="88"/>
      <c r="H206" s="100"/>
    </row>
    <row r="207" spans="5:8" ht="12.75">
      <c r="E207" s="15"/>
      <c r="G207" s="88"/>
      <c r="H207" s="100"/>
    </row>
    <row r="208" spans="5:8" ht="12.75">
      <c r="E208" s="15"/>
      <c r="G208" s="88"/>
      <c r="H208" s="100"/>
    </row>
    <row r="209" spans="5:8" ht="12.75">
      <c r="E209" s="15"/>
      <c r="G209" s="88"/>
      <c r="H209" s="100"/>
    </row>
    <row r="210" spans="5:8" ht="12.75">
      <c r="E210" s="15"/>
      <c r="G210" s="88"/>
      <c r="H210" s="100"/>
    </row>
    <row r="211" spans="5:8" ht="12.75">
      <c r="E211" s="15"/>
      <c r="G211" s="88"/>
      <c r="H211" s="100"/>
    </row>
    <row r="212" spans="5:8" ht="12.75">
      <c r="E212" s="15"/>
      <c r="G212" s="88"/>
      <c r="H212" s="100"/>
    </row>
    <row r="213" spans="5:8" ht="12.75">
      <c r="E213" s="15"/>
      <c r="G213" s="88"/>
      <c r="H213" s="100"/>
    </row>
    <row r="214" spans="5:8" ht="12.75">
      <c r="E214" s="15"/>
      <c r="G214" s="88"/>
      <c r="H214" s="100"/>
    </row>
    <row r="215" spans="5:8" ht="12.75">
      <c r="E215" s="15"/>
      <c r="G215" s="88"/>
      <c r="H215" s="100"/>
    </row>
    <row r="216" spans="5:8" ht="12.75">
      <c r="E216" s="15"/>
      <c r="G216" s="88"/>
      <c r="H216" s="100"/>
    </row>
    <row r="217" spans="5:8" ht="12.75">
      <c r="E217" s="15"/>
      <c r="G217" s="88"/>
      <c r="H217" s="100"/>
    </row>
    <row r="218" spans="5:8" ht="12.75">
      <c r="E218" s="15"/>
      <c r="G218" s="88"/>
      <c r="H218" s="100"/>
    </row>
    <row r="219" spans="5:8" ht="12.75">
      <c r="E219" s="15"/>
      <c r="G219" s="88"/>
      <c r="H219" s="100"/>
    </row>
    <row r="220" spans="5:8" ht="12.75">
      <c r="E220" s="15"/>
      <c r="G220" s="88"/>
      <c r="H220" s="100"/>
    </row>
    <row r="221" spans="5:8" ht="12.75">
      <c r="E221" s="15"/>
      <c r="G221" s="88"/>
      <c r="H221" s="100"/>
    </row>
    <row r="222" spans="5:8" ht="12.75">
      <c r="E222" s="15"/>
      <c r="G222" s="88"/>
      <c r="H222" s="100"/>
    </row>
    <row r="223" spans="5:8" ht="12.75">
      <c r="E223" s="15"/>
      <c r="G223" s="88"/>
      <c r="H223" s="100"/>
    </row>
    <row r="224" spans="5:8" ht="12.75">
      <c r="E224" s="15"/>
      <c r="G224" s="88"/>
      <c r="H224" s="100"/>
    </row>
    <row r="225" spans="5:8" ht="12.75">
      <c r="E225" s="15"/>
      <c r="G225" s="88"/>
      <c r="H225" s="100"/>
    </row>
    <row r="226" spans="5:8" ht="12.75">
      <c r="E226" s="15"/>
      <c r="G226" s="88"/>
      <c r="H226" s="100"/>
    </row>
    <row r="227" spans="5:8" ht="12.75">
      <c r="E227" s="15"/>
      <c r="G227" s="88"/>
      <c r="H227" s="100"/>
    </row>
    <row r="228" spans="5:8" ht="12.75">
      <c r="E228" s="15"/>
      <c r="G228" s="88"/>
      <c r="H228" s="100"/>
    </row>
    <row r="229" spans="5:8" ht="12.75">
      <c r="E229" s="15"/>
      <c r="G229" s="88"/>
      <c r="H229" s="100"/>
    </row>
    <row r="230" spans="5:8" ht="12.75">
      <c r="E230" s="15"/>
      <c r="G230" s="88"/>
      <c r="H230" s="100"/>
    </row>
    <row r="231" spans="5:8" ht="12.75">
      <c r="E231" s="15"/>
      <c r="G231" s="88"/>
      <c r="H231" s="100"/>
    </row>
    <row r="232" spans="5:8" ht="12.75">
      <c r="E232" s="15"/>
      <c r="G232" s="88"/>
      <c r="H232" s="100"/>
    </row>
    <row r="233" spans="5:8" ht="12.75">
      <c r="E233" s="15"/>
      <c r="G233" s="88"/>
      <c r="H233" s="100"/>
    </row>
    <row r="234" spans="5:8" ht="12.75">
      <c r="E234" s="15"/>
      <c r="G234" s="88"/>
      <c r="H234" s="100"/>
    </row>
    <row r="235" spans="5:8" ht="12.75">
      <c r="E235" s="15"/>
      <c r="G235" s="88"/>
      <c r="H235" s="100"/>
    </row>
    <row r="236" spans="5:8" ht="12.75">
      <c r="E236" s="15"/>
      <c r="G236" s="88"/>
      <c r="H236" s="100"/>
    </row>
    <row r="237" spans="5:8" ht="12.75">
      <c r="E237" s="15"/>
      <c r="G237" s="88"/>
      <c r="H237" s="100"/>
    </row>
    <row r="238" spans="5:8" ht="12.75">
      <c r="E238" s="15"/>
      <c r="G238" s="88"/>
      <c r="H238" s="100"/>
    </row>
    <row r="239" spans="5:8" ht="12.75">
      <c r="E239" s="15"/>
      <c r="G239" s="88"/>
      <c r="H239" s="100"/>
    </row>
    <row r="240" spans="5:8" ht="12.75">
      <c r="E240" s="15"/>
      <c r="G240" s="88"/>
      <c r="H240" s="100"/>
    </row>
    <row r="241" spans="5:8" ht="12.75">
      <c r="E241" s="15"/>
      <c r="G241" s="88"/>
      <c r="H241" s="100"/>
    </row>
    <row r="242" spans="5:8" ht="12.75">
      <c r="E242" s="15"/>
      <c r="G242" s="88"/>
      <c r="H242" s="100"/>
    </row>
    <row r="243" spans="5:8" ht="12.75">
      <c r="E243" s="15"/>
      <c r="G243" s="88"/>
      <c r="H243" s="100"/>
    </row>
    <row r="244" spans="5:8" ht="12.75">
      <c r="E244" s="15"/>
      <c r="G244" s="88"/>
      <c r="H244" s="100"/>
    </row>
    <row r="245" spans="5:8" ht="12.75">
      <c r="E245" s="15"/>
      <c r="G245" s="88"/>
      <c r="H245" s="100"/>
    </row>
    <row r="246" spans="5:8" ht="12.75">
      <c r="E246" s="15"/>
      <c r="G246" s="88"/>
      <c r="H246" s="100"/>
    </row>
    <row r="247" spans="5:8" ht="12.75">
      <c r="E247" s="15"/>
      <c r="G247" s="88"/>
      <c r="H247" s="100"/>
    </row>
    <row r="248" spans="5:8" ht="12.75">
      <c r="E248" s="15"/>
      <c r="G248" s="88"/>
      <c r="H248" s="100"/>
    </row>
    <row r="249" spans="5:8" ht="12.75">
      <c r="E249" s="15"/>
      <c r="G249" s="88"/>
      <c r="H249" s="100"/>
    </row>
    <row r="250" spans="5:8" ht="12.75">
      <c r="E250" s="15"/>
      <c r="G250" s="88"/>
      <c r="H250" s="100"/>
    </row>
    <row r="251" spans="5:8" ht="12.75">
      <c r="E251" s="15"/>
      <c r="G251" s="88"/>
      <c r="H251" s="100"/>
    </row>
    <row r="252" spans="5:8" ht="12.75">
      <c r="E252" s="15"/>
      <c r="G252" s="88"/>
      <c r="H252" s="100"/>
    </row>
    <row r="253" spans="5:8" ht="12.75">
      <c r="E253" s="15"/>
      <c r="G253" s="88"/>
      <c r="H253" s="100"/>
    </row>
    <row r="254" spans="5:8" ht="12.75">
      <c r="E254" s="15"/>
      <c r="G254" s="88"/>
      <c r="H254" s="100"/>
    </row>
    <row r="255" spans="5:8" ht="12.75">
      <c r="E255" s="15"/>
      <c r="G255" s="88"/>
      <c r="H255" s="100"/>
    </row>
    <row r="256" spans="5:8" ht="12.75">
      <c r="E256" s="15"/>
      <c r="G256" s="88"/>
      <c r="H256" s="100"/>
    </row>
    <row r="257" spans="5:8" ht="12.75">
      <c r="E257" s="15"/>
      <c r="G257" s="88"/>
      <c r="H257" s="100"/>
    </row>
    <row r="258" spans="5:8" ht="12.75">
      <c r="E258" s="15"/>
      <c r="G258" s="88"/>
      <c r="H258" s="100"/>
    </row>
    <row r="259" spans="5:8" ht="12.75">
      <c r="E259" s="15"/>
      <c r="G259" s="88"/>
      <c r="H259" s="100"/>
    </row>
    <row r="260" spans="5:8" ht="12.75">
      <c r="E260" s="15"/>
      <c r="G260" s="88"/>
      <c r="H260" s="100"/>
    </row>
    <row r="261" spans="5:8" ht="12.75">
      <c r="E261" s="15"/>
      <c r="G261" s="88"/>
      <c r="H261" s="100"/>
    </row>
    <row r="262" spans="5:8" ht="12.75">
      <c r="E262" s="15"/>
      <c r="G262" s="88"/>
      <c r="H262" s="100"/>
    </row>
    <row r="263" spans="5:8" ht="12.75">
      <c r="E263" s="15"/>
      <c r="G263" s="88"/>
      <c r="H263" s="100"/>
    </row>
    <row r="264" spans="5:8" ht="12.75">
      <c r="E264" s="15"/>
      <c r="G264" s="88"/>
      <c r="H264" s="100"/>
    </row>
    <row r="265" spans="5:8" ht="12.75">
      <c r="E265" s="15"/>
      <c r="G265" s="88"/>
      <c r="H265" s="100"/>
    </row>
    <row r="266" spans="5:8" ht="12.75">
      <c r="E266" s="15"/>
      <c r="G266" s="88"/>
      <c r="H266" s="100"/>
    </row>
    <row r="267" spans="5:8" ht="12.75">
      <c r="E267" s="15"/>
      <c r="G267" s="88"/>
      <c r="H267" s="100"/>
    </row>
    <row r="268" spans="5:8" ht="12.75">
      <c r="E268" s="15"/>
      <c r="G268" s="88"/>
      <c r="H268" s="100"/>
    </row>
    <row r="269" spans="5:8" ht="12.75">
      <c r="E269" s="15"/>
      <c r="G269" s="88"/>
      <c r="H269" s="100"/>
    </row>
    <row r="270" spans="5:8" ht="12.75">
      <c r="E270" s="15"/>
      <c r="G270" s="88"/>
      <c r="H270" s="100"/>
    </row>
    <row r="271" spans="5:8" ht="12.75">
      <c r="E271" s="15"/>
      <c r="G271" s="88"/>
      <c r="H271" s="100"/>
    </row>
    <row r="272" spans="5:8" ht="12.75">
      <c r="E272" s="15"/>
      <c r="G272" s="88"/>
      <c r="H272" s="100"/>
    </row>
    <row r="273" spans="5:8" ht="12.75">
      <c r="E273" s="15"/>
      <c r="G273" s="88"/>
      <c r="H273" s="100"/>
    </row>
    <row r="274" spans="5:8" ht="12.75">
      <c r="E274" s="15"/>
      <c r="G274" s="88"/>
      <c r="H274" s="100"/>
    </row>
    <row r="275" spans="5:8" ht="12.75">
      <c r="E275" s="15"/>
      <c r="G275" s="88"/>
      <c r="H275" s="100"/>
    </row>
    <row r="276" spans="5:8" ht="12.75">
      <c r="E276" s="15"/>
      <c r="G276" s="88"/>
      <c r="H276" s="100"/>
    </row>
    <row r="277" spans="5:8" ht="12.75">
      <c r="E277" s="15"/>
      <c r="G277" s="88"/>
      <c r="H277" s="100"/>
    </row>
    <row r="278" spans="5:8" ht="12.75">
      <c r="E278" s="15"/>
      <c r="G278" s="88"/>
      <c r="H278" s="100"/>
    </row>
    <row r="279" spans="5:8" ht="12.75">
      <c r="E279" s="15"/>
      <c r="G279" s="88"/>
      <c r="H279" s="100"/>
    </row>
    <row r="280" spans="5:8" ht="12.75">
      <c r="E280" s="15"/>
      <c r="G280" s="88"/>
      <c r="H280" s="100"/>
    </row>
    <row r="281" spans="5:8" ht="12.75">
      <c r="E281" s="15"/>
      <c r="G281" s="88"/>
      <c r="H281" s="100"/>
    </row>
    <row r="282" spans="5:8" ht="12.75">
      <c r="E282" s="15"/>
      <c r="G282" s="88"/>
      <c r="H282" s="100"/>
    </row>
    <row r="283" spans="5:8" ht="12.75">
      <c r="E283" s="15"/>
      <c r="G283" s="88"/>
      <c r="H283" s="100"/>
    </row>
    <row r="284" spans="5:8" ht="12.75">
      <c r="E284" s="15"/>
      <c r="G284" s="88"/>
      <c r="H284" s="100"/>
    </row>
    <row r="285" spans="5:8" ht="12.75">
      <c r="E285" s="15"/>
      <c r="G285" s="88"/>
      <c r="H285" s="100"/>
    </row>
    <row r="286" spans="5:8" ht="12.75">
      <c r="E286" s="15"/>
      <c r="G286" s="88"/>
      <c r="H286" s="100"/>
    </row>
    <row r="287" spans="5:8" ht="12.75">
      <c r="E287" s="15"/>
      <c r="G287" s="88"/>
      <c r="H287" s="100"/>
    </row>
    <row r="288" spans="5:8" ht="12.75">
      <c r="E288" s="15"/>
      <c r="G288" s="88"/>
      <c r="H288" s="100"/>
    </row>
    <row r="289" spans="5:8" ht="12.75">
      <c r="E289" s="15"/>
      <c r="G289" s="88"/>
      <c r="H289" s="100"/>
    </row>
    <row r="290" spans="5:8" ht="12.75">
      <c r="E290" s="15"/>
      <c r="G290" s="88"/>
      <c r="H290" s="100"/>
    </row>
    <row r="291" spans="5:8" ht="12.75">
      <c r="E291" s="15"/>
      <c r="G291" s="88"/>
      <c r="H291" s="100"/>
    </row>
    <row r="292" spans="5:8" ht="12.75">
      <c r="E292" s="15"/>
      <c r="G292" s="88"/>
      <c r="H292" s="100"/>
    </row>
    <row r="293" spans="5:8" ht="12.75">
      <c r="E293" s="15"/>
      <c r="G293" s="88"/>
      <c r="H293" s="100"/>
    </row>
    <row r="294" spans="5:8" ht="12.75">
      <c r="E294" s="15"/>
      <c r="G294" s="88"/>
      <c r="H294" s="100"/>
    </row>
    <row r="295" spans="5:8" ht="12.75">
      <c r="E295" s="15"/>
      <c r="G295" s="88"/>
      <c r="H295" s="100"/>
    </row>
    <row r="296" spans="5:8" ht="12.75">
      <c r="E296" s="15"/>
      <c r="G296" s="88"/>
      <c r="H296" s="100"/>
    </row>
    <row r="297" spans="5:8" ht="12.75">
      <c r="E297" s="15"/>
      <c r="G297" s="88"/>
      <c r="H297" s="100"/>
    </row>
    <row r="298" spans="5:8" ht="12.75">
      <c r="E298" s="15"/>
      <c r="G298" s="88"/>
      <c r="H298" s="100"/>
    </row>
    <row r="299" spans="5:8" ht="12.75">
      <c r="E299" s="15"/>
      <c r="G299" s="88"/>
      <c r="H299" s="100"/>
    </row>
    <row r="300" spans="5:8" ht="12.75">
      <c r="E300" s="15"/>
      <c r="G300" s="88"/>
      <c r="H300" s="100"/>
    </row>
    <row r="301" spans="5:8" ht="12.75">
      <c r="E301" s="15"/>
      <c r="G301" s="88"/>
      <c r="H301" s="100"/>
    </row>
    <row r="302" spans="5:8" ht="12.75">
      <c r="E302" s="15"/>
      <c r="G302" s="88"/>
      <c r="H302" s="100"/>
    </row>
    <row r="303" spans="5:8" ht="12.75">
      <c r="E303" s="15"/>
      <c r="G303" s="88"/>
      <c r="H303" s="100"/>
    </row>
    <row r="304" spans="5:8" ht="12.75">
      <c r="E304" s="15"/>
      <c r="G304" s="88"/>
      <c r="H304" s="100"/>
    </row>
    <row r="305" spans="5:8" ht="12.75">
      <c r="E305" s="15"/>
      <c r="G305" s="88"/>
      <c r="H305" s="100"/>
    </row>
    <row r="306" spans="5:8" ht="12.75">
      <c r="E306" s="15"/>
      <c r="G306" s="88"/>
      <c r="H306" s="100"/>
    </row>
    <row r="307" spans="5:8" ht="12.75">
      <c r="E307" s="15"/>
      <c r="G307" s="88"/>
      <c r="H307" s="100"/>
    </row>
    <row r="308" spans="5:8" ht="12.75">
      <c r="E308" s="15"/>
      <c r="G308" s="88"/>
      <c r="H308" s="100"/>
    </row>
    <row r="309" spans="5:8" ht="12.75">
      <c r="E309" s="15"/>
      <c r="G309" s="88"/>
      <c r="H309" s="100"/>
    </row>
    <row r="310" spans="5:8" ht="12.75">
      <c r="E310" s="15"/>
      <c r="G310" s="88"/>
      <c r="H310" s="100"/>
    </row>
    <row r="311" spans="5:8" ht="12.75">
      <c r="E311" s="15"/>
      <c r="G311" s="88"/>
      <c r="H311" s="100"/>
    </row>
    <row r="312" spans="5:8" ht="12.75">
      <c r="E312" s="15"/>
      <c r="G312" s="88"/>
      <c r="H312" s="100"/>
    </row>
    <row r="313" spans="5:8" ht="12.75">
      <c r="E313" s="15"/>
      <c r="G313" s="88"/>
      <c r="H313" s="100"/>
    </row>
    <row r="314" spans="5:8" ht="12.75">
      <c r="E314" s="15"/>
      <c r="G314" s="88"/>
      <c r="H314" s="100"/>
    </row>
    <row r="315" spans="5:8" ht="12.75">
      <c r="E315" s="15"/>
      <c r="G315" s="88"/>
      <c r="H315" s="100"/>
    </row>
    <row r="316" spans="5:8" ht="12.75">
      <c r="E316" s="15"/>
      <c r="G316" s="88"/>
      <c r="H316" s="100"/>
    </row>
    <row r="317" spans="5:8" ht="12.75">
      <c r="E317" s="15"/>
      <c r="G317" s="88"/>
      <c r="H317" s="100"/>
    </row>
    <row r="318" spans="5:8" ht="12.75">
      <c r="E318" s="15"/>
      <c r="G318" s="88"/>
      <c r="H318" s="100"/>
    </row>
    <row r="319" spans="5:8" ht="12.75">
      <c r="E319" s="15"/>
      <c r="G319" s="88"/>
      <c r="H319" s="100"/>
    </row>
    <row r="320" spans="5:8" ht="12.75">
      <c r="E320" s="15"/>
      <c r="G320" s="88"/>
      <c r="H320" s="100"/>
    </row>
    <row r="321" spans="5:8" ht="12.75">
      <c r="E321" s="15"/>
      <c r="G321" s="88"/>
      <c r="H321" s="100"/>
    </row>
    <row r="322" spans="5:8" ht="12.75">
      <c r="E322" s="15"/>
      <c r="G322" s="88"/>
      <c r="H322" s="100"/>
    </row>
    <row r="323" spans="5:8" ht="12.75">
      <c r="E323" s="15"/>
      <c r="G323" s="88"/>
      <c r="H323" s="100"/>
    </row>
    <row r="324" spans="5:8" ht="12.75">
      <c r="E324" s="15"/>
      <c r="G324" s="88"/>
      <c r="H324" s="100"/>
    </row>
    <row r="325" spans="5:8" ht="12.75">
      <c r="E325" s="15"/>
      <c r="G325" s="88"/>
      <c r="H325" s="100"/>
    </row>
    <row r="326" spans="5:8" ht="12.75">
      <c r="E326" s="15"/>
      <c r="G326" s="88"/>
      <c r="H326" s="100"/>
    </row>
    <row r="327" spans="5:8" ht="12.75">
      <c r="E327" s="15"/>
      <c r="G327" s="88"/>
      <c r="H327" s="100"/>
    </row>
    <row r="328" spans="5:8" ht="12.75">
      <c r="E328" s="15"/>
      <c r="G328" s="88"/>
      <c r="H328" s="100"/>
    </row>
    <row r="329" spans="5:8" ht="12.75">
      <c r="E329" s="15"/>
      <c r="G329" s="88"/>
      <c r="H329" s="100"/>
    </row>
    <row r="330" spans="5:8" ht="12.75">
      <c r="E330" s="15"/>
      <c r="G330" s="88"/>
      <c r="H330" s="100"/>
    </row>
    <row r="331" spans="5:8" ht="12.75">
      <c r="E331" s="15"/>
      <c r="G331" s="88"/>
      <c r="H331" s="100"/>
    </row>
    <row r="332" spans="5:8" ht="12.75">
      <c r="E332" s="15"/>
      <c r="G332" s="88"/>
      <c r="H332" s="100"/>
    </row>
    <row r="333" spans="5:8" ht="12.75">
      <c r="E333" s="15"/>
      <c r="G333" s="88"/>
      <c r="H333" s="100"/>
    </row>
    <row r="334" spans="5:8" ht="12.75">
      <c r="E334" s="15"/>
      <c r="G334" s="88"/>
      <c r="H334" s="100"/>
    </row>
    <row r="335" spans="5:8" ht="12.75">
      <c r="E335" s="15"/>
      <c r="G335" s="88"/>
      <c r="H335" s="100"/>
    </row>
    <row r="336" spans="5:8" ht="12.75">
      <c r="E336" s="15"/>
      <c r="G336" s="88"/>
      <c r="H336" s="100"/>
    </row>
    <row r="337" spans="5:8" ht="12.75">
      <c r="E337" s="15"/>
      <c r="G337" s="88"/>
      <c r="H337" s="100"/>
    </row>
    <row r="338" spans="5:8" ht="12.75">
      <c r="E338" s="15"/>
      <c r="G338" s="88"/>
      <c r="H338" s="100"/>
    </row>
    <row r="339" spans="5:8" ht="12.75">
      <c r="E339" s="15"/>
      <c r="G339" s="88"/>
      <c r="H339" s="100"/>
    </row>
    <row r="340" spans="5:8" ht="12.75">
      <c r="E340" s="15"/>
      <c r="G340" s="88"/>
      <c r="H340" s="100"/>
    </row>
    <row r="341" spans="5:8" ht="12.75">
      <c r="E341" s="15"/>
      <c r="G341" s="88"/>
      <c r="H341" s="100"/>
    </row>
    <row r="342" spans="5:8" ht="12.75">
      <c r="E342" s="15"/>
      <c r="G342" s="88"/>
      <c r="H342" s="100"/>
    </row>
    <row r="343" spans="5:8" ht="12.75">
      <c r="E343" s="15"/>
      <c r="G343" s="88"/>
      <c r="H343" s="100"/>
    </row>
    <row r="344" spans="5:8" ht="12.75">
      <c r="E344" s="15"/>
      <c r="G344" s="88"/>
      <c r="H344" s="100"/>
    </row>
    <row r="345" spans="5:8" ht="12.75">
      <c r="E345" s="15"/>
      <c r="G345" s="88"/>
      <c r="H345" s="100"/>
    </row>
    <row r="346" spans="5:8" ht="12.75">
      <c r="E346" s="15"/>
      <c r="G346" s="88"/>
      <c r="H346" s="100"/>
    </row>
    <row r="347" spans="5:8" ht="12.75">
      <c r="E347" s="15"/>
      <c r="G347" s="88"/>
      <c r="H347" s="100"/>
    </row>
    <row r="348" spans="5:8" ht="12.75">
      <c r="E348" s="15"/>
      <c r="G348" s="88"/>
      <c r="H348" s="100"/>
    </row>
    <row r="349" spans="5:8" ht="12.75">
      <c r="E349" s="15"/>
      <c r="G349" s="88"/>
      <c r="H349" s="100"/>
    </row>
    <row r="350" spans="5:8" ht="12.75">
      <c r="E350" s="15"/>
      <c r="G350" s="88"/>
      <c r="H350" s="100"/>
    </row>
    <row r="351" spans="5:8" ht="12.75">
      <c r="E351" s="15"/>
      <c r="G351" s="88"/>
      <c r="H351" s="100"/>
    </row>
    <row r="352" spans="5:8" ht="12.75">
      <c r="E352" s="15"/>
      <c r="G352" s="88"/>
      <c r="H352" s="100"/>
    </row>
    <row r="353" spans="5:8" ht="12.75">
      <c r="E353" s="15"/>
      <c r="G353" s="88"/>
      <c r="H353" s="100"/>
    </row>
    <row r="354" spans="5:8" ht="12.75">
      <c r="E354" s="15"/>
      <c r="G354" s="88"/>
      <c r="H354" s="100"/>
    </row>
    <row r="355" spans="5:8" ht="12.75">
      <c r="E355" s="15"/>
      <c r="G355" s="88"/>
      <c r="H355" s="100"/>
    </row>
    <row r="356" spans="5:8" ht="12.75">
      <c r="E356" s="15"/>
      <c r="G356" s="88"/>
      <c r="H356" s="100"/>
    </row>
    <row r="357" spans="5:8" ht="12.75">
      <c r="E357" s="15"/>
      <c r="G357" s="88"/>
      <c r="H357" s="100"/>
    </row>
    <row r="358" spans="5:8" ht="12.75">
      <c r="E358" s="15"/>
      <c r="G358" s="88"/>
      <c r="H358" s="100"/>
    </row>
    <row r="359" spans="5:8" ht="12.75">
      <c r="E359" s="15"/>
      <c r="G359" s="88"/>
      <c r="H359" s="100"/>
    </row>
    <row r="360" spans="5:8" ht="12.75">
      <c r="E360" s="15"/>
      <c r="G360" s="88"/>
      <c r="H360" s="100"/>
    </row>
    <row r="361" spans="5:8" ht="12.75">
      <c r="E361" s="15"/>
      <c r="G361" s="88"/>
      <c r="H361" s="100"/>
    </row>
    <row r="362" spans="5:8" ht="12.75">
      <c r="E362" s="15"/>
      <c r="G362" s="88"/>
      <c r="H362" s="100"/>
    </row>
    <row r="363" spans="5:8" ht="12.75">
      <c r="E363" s="15"/>
      <c r="G363" s="88"/>
      <c r="H363" s="100"/>
    </row>
    <row r="364" spans="5:8" ht="12.75">
      <c r="E364" s="15"/>
      <c r="G364" s="88"/>
      <c r="H364" s="100"/>
    </row>
    <row r="365" spans="5:8" ht="12.75">
      <c r="E365" s="15"/>
      <c r="G365" s="88"/>
      <c r="H365" s="100"/>
    </row>
    <row r="366" spans="5:8" ht="12.75">
      <c r="E366" s="15"/>
      <c r="G366" s="88"/>
      <c r="H366" s="100"/>
    </row>
    <row r="367" spans="5:8" ht="12.75">
      <c r="E367" s="15"/>
      <c r="G367" s="88"/>
      <c r="H367" s="100"/>
    </row>
    <row r="368" spans="5:8" ht="12.75">
      <c r="E368" s="15"/>
      <c r="G368" s="88"/>
      <c r="H368" s="100"/>
    </row>
    <row r="369" spans="5:8" ht="12.75">
      <c r="E369" s="15"/>
      <c r="G369" s="88"/>
      <c r="H369" s="100"/>
    </row>
    <row r="370" spans="5:8" ht="12.75">
      <c r="E370" s="15"/>
      <c r="G370" s="88"/>
      <c r="H370" s="100"/>
    </row>
    <row r="371" spans="5:8" ht="12.75">
      <c r="E371" s="15"/>
      <c r="G371" s="88"/>
      <c r="H371" s="100"/>
    </row>
    <row r="372" spans="5:8" ht="12.75">
      <c r="E372" s="15"/>
      <c r="G372" s="88"/>
      <c r="H372" s="100"/>
    </row>
    <row r="373" spans="5:8" ht="12.75">
      <c r="E373" s="15"/>
      <c r="G373" s="88"/>
      <c r="H373" s="100"/>
    </row>
    <row r="374" spans="5:8" ht="12.75">
      <c r="E374" s="15"/>
      <c r="G374" s="88"/>
      <c r="H374" s="100"/>
    </row>
    <row r="375" spans="5:8" ht="12.75">
      <c r="E375" s="15"/>
      <c r="G375" s="88"/>
      <c r="H375" s="100"/>
    </row>
    <row r="376" spans="5:8" ht="12.75">
      <c r="E376" s="15"/>
      <c r="G376" s="88"/>
      <c r="H376" s="100"/>
    </row>
    <row r="377" spans="5:8" ht="12.75">
      <c r="E377" s="15"/>
      <c r="G377" s="88"/>
      <c r="H377" s="100"/>
    </row>
    <row r="378" spans="5:8" ht="12.75">
      <c r="E378" s="15"/>
      <c r="G378" s="88"/>
      <c r="H378" s="100"/>
    </row>
    <row r="379" spans="5:8" ht="12.75">
      <c r="E379" s="15"/>
      <c r="G379" s="88"/>
      <c r="H379" s="100"/>
    </row>
    <row r="380" spans="5:8" ht="12.75">
      <c r="E380" s="15"/>
      <c r="G380" s="88"/>
      <c r="H380" s="100"/>
    </row>
    <row r="381" spans="5:8" ht="12.75">
      <c r="E381" s="15"/>
      <c r="G381" s="88"/>
      <c r="H381" s="100"/>
    </row>
    <row r="382" spans="5:8" ht="12.75">
      <c r="E382" s="15"/>
      <c r="G382" s="88"/>
      <c r="H382" s="100"/>
    </row>
    <row r="383" spans="5:8" ht="12.75">
      <c r="E383" s="15"/>
      <c r="G383" s="88"/>
      <c r="H383" s="100"/>
    </row>
    <row r="384" spans="5:8" ht="12.75">
      <c r="E384" s="15"/>
      <c r="G384" s="88"/>
      <c r="H384" s="100"/>
    </row>
    <row r="385" spans="5:8" ht="12.75">
      <c r="E385" s="15"/>
      <c r="G385" s="88"/>
      <c r="H385" s="100"/>
    </row>
    <row r="386" spans="5:8" ht="12.75">
      <c r="E386" s="15"/>
      <c r="G386" s="88"/>
      <c r="H386" s="100"/>
    </row>
    <row r="387" spans="5:8" ht="12.75">
      <c r="E387" s="15"/>
      <c r="G387" s="88"/>
      <c r="H387" s="100"/>
    </row>
    <row r="388" spans="5:8" ht="12.75">
      <c r="E388" s="15"/>
      <c r="G388" s="88"/>
      <c r="H388" s="100"/>
    </row>
    <row r="389" spans="5:8" ht="12.75">
      <c r="E389" s="15"/>
      <c r="G389" s="88"/>
      <c r="H389" s="100"/>
    </row>
    <row r="390" spans="5:8" ht="12.75">
      <c r="E390" s="15"/>
      <c r="G390" s="88"/>
      <c r="H390" s="100"/>
    </row>
    <row r="391" spans="5:8" ht="12.75">
      <c r="E391" s="15"/>
      <c r="G391" s="88"/>
      <c r="H391" s="100"/>
    </row>
    <row r="392" spans="5:8" ht="12.75">
      <c r="E392" s="15"/>
      <c r="G392" s="88"/>
      <c r="H392" s="100"/>
    </row>
    <row r="393" spans="5:8" ht="12.75">
      <c r="E393" s="15"/>
      <c r="G393" s="88"/>
      <c r="H393" s="100"/>
    </row>
    <row r="394" spans="5:8" ht="12.75">
      <c r="E394" s="15"/>
      <c r="G394" s="88"/>
      <c r="H394" s="100"/>
    </row>
    <row r="395" spans="5:8" ht="12.75">
      <c r="E395" s="15"/>
      <c r="G395" s="88"/>
      <c r="H395" s="100"/>
    </row>
    <row r="396" spans="5:8" ht="12.75">
      <c r="E396" s="15"/>
      <c r="G396" s="88"/>
      <c r="H396" s="100"/>
    </row>
    <row r="397" spans="5:8" ht="12.75">
      <c r="E397" s="15"/>
      <c r="G397" s="88"/>
      <c r="H397" s="100"/>
    </row>
    <row r="398" spans="5:8" ht="12.75">
      <c r="E398" s="15"/>
      <c r="G398" s="88"/>
      <c r="H398" s="100"/>
    </row>
    <row r="399" spans="5:8" ht="12.75">
      <c r="E399" s="15"/>
      <c r="G399" s="88"/>
      <c r="H399" s="100"/>
    </row>
    <row r="400" spans="5:8" ht="12.75">
      <c r="E400" s="15"/>
      <c r="G400" s="88"/>
      <c r="H400" s="100"/>
    </row>
    <row r="401" spans="5:8" ht="12.75">
      <c r="E401" s="15"/>
      <c r="G401" s="88"/>
      <c r="H401" s="100"/>
    </row>
    <row r="402" spans="5:8" ht="12.75">
      <c r="E402" s="15"/>
      <c r="G402" s="88"/>
      <c r="H402" s="100"/>
    </row>
    <row r="403" spans="5:8" ht="12.75">
      <c r="E403" s="15"/>
      <c r="G403" s="88"/>
      <c r="H403" s="100"/>
    </row>
    <row r="404" spans="5:8" ht="12.75">
      <c r="E404" s="15"/>
      <c r="G404" s="88"/>
      <c r="H404" s="100"/>
    </row>
    <row r="405" spans="5:8" ht="12.75">
      <c r="E405" s="15"/>
      <c r="G405" s="88"/>
      <c r="H405" s="100"/>
    </row>
    <row r="406" spans="5:8" ht="12.75">
      <c r="E406" s="15"/>
      <c r="G406" s="88"/>
      <c r="H406" s="100"/>
    </row>
    <row r="407" spans="5:8" ht="12.75">
      <c r="E407" s="15"/>
      <c r="G407" s="88"/>
      <c r="H407" s="100"/>
    </row>
    <row r="408" spans="5:8" ht="12.75">
      <c r="E408" s="15"/>
      <c r="G408" s="88"/>
      <c r="H408" s="100"/>
    </row>
    <row r="409" spans="5:8" ht="12.75">
      <c r="E409" s="15"/>
      <c r="G409" s="88"/>
      <c r="H409" s="100"/>
    </row>
    <row r="410" spans="5:8" ht="12.75">
      <c r="E410" s="15"/>
      <c r="G410" s="88"/>
      <c r="H410" s="100"/>
    </row>
    <row r="411" spans="5:8" ht="12.75">
      <c r="E411" s="15"/>
      <c r="G411" s="88"/>
      <c r="H411" s="100"/>
    </row>
    <row r="412" spans="5:8" ht="12.75">
      <c r="E412" s="15"/>
      <c r="G412" s="88"/>
      <c r="H412" s="100"/>
    </row>
    <row r="413" spans="5:8" ht="12.75">
      <c r="E413" s="15"/>
      <c r="G413" s="88"/>
      <c r="H413" s="100"/>
    </row>
    <row r="414" spans="5:8" ht="12.75">
      <c r="E414" s="15"/>
      <c r="G414" s="88"/>
      <c r="H414" s="100"/>
    </row>
    <row r="415" spans="5:8" ht="12.75">
      <c r="E415" s="15"/>
      <c r="G415" s="88"/>
      <c r="H415" s="100"/>
    </row>
    <row r="416" spans="5:8" ht="12.75">
      <c r="E416" s="15"/>
      <c r="G416" s="88"/>
      <c r="H416" s="100"/>
    </row>
    <row r="417" spans="5:8" ht="12.75">
      <c r="E417" s="15"/>
      <c r="G417" s="88"/>
      <c r="H417" s="100"/>
    </row>
    <row r="418" spans="5:8" ht="12.75">
      <c r="E418" s="15"/>
      <c r="G418" s="88"/>
      <c r="H418" s="100"/>
    </row>
    <row r="419" spans="5:8" ht="12.75">
      <c r="E419" s="15"/>
      <c r="G419" s="88"/>
      <c r="H419" s="100"/>
    </row>
    <row r="420" spans="5:8" ht="12.75">
      <c r="E420" s="15"/>
      <c r="G420" s="88"/>
      <c r="H420" s="100"/>
    </row>
    <row r="421" spans="5:8" ht="12.75">
      <c r="E421" s="15"/>
      <c r="G421" s="88"/>
      <c r="H421" s="100"/>
    </row>
    <row r="422" spans="5:8" ht="12.75">
      <c r="E422" s="15"/>
      <c r="G422" s="88"/>
      <c r="H422" s="100"/>
    </row>
    <row r="423" spans="5:8" ht="12.75">
      <c r="E423" s="15"/>
      <c r="G423" s="88"/>
      <c r="H423" s="100"/>
    </row>
    <row r="424" spans="5:8" ht="12.75">
      <c r="E424" s="15"/>
      <c r="G424" s="88"/>
      <c r="H424" s="100"/>
    </row>
    <row r="425" spans="5:8" ht="12.75">
      <c r="E425" s="15"/>
      <c r="G425" s="88"/>
      <c r="H425" s="100"/>
    </row>
    <row r="426" spans="5:8" ht="12.75">
      <c r="E426" s="15"/>
      <c r="G426" s="88"/>
      <c r="H426" s="100"/>
    </row>
    <row r="427" spans="5:8" ht="12.75">
      <c r="E427" s="15"/>
      <c r="G427" s="88"/>
      <c r="H427" s="100"/>
    </row>
    <row r="428" spans="5:8" ht="12.75">
      <c r="E428" s="15"/>
      <c r="G428" s="88"/>
      <c r="H428" s="100"/>
    </row>
    <row r="429" spans="5:8" ht="12.75">
      <c r="E429" s="15"/>
      <c r="G429" s="88"/>
      <c r="H429" s="100"/>
    </row>
    <row r="430" spans="5:8" ht="12.75">
      <c r="E430" s="15"/>
      <c r="G430" s="88"/>
      <c r="H430" s="100"/>
    </row>
    <row r="431" spans="5:8" ht="12.75">
      <c r="E431" s="15"/>
      <c r="G431" s="88"/>
      <c r="H431" s="100"/>
    </row>
    <row r="432" spans="5:8" ht="12.75">
      <c r="E432" s="15"/>
      <c r="G432" s="88"/>
      <c r="H432" s="100"/>
    </row>
    <row r="433" spans="5:8" ht="12.75">
      <c r="E433" s="15"/>
      <c r="G433" s="88"/>
      <c r="H433" s="100"/>
    </row>
    <row r="434" spans="5:8" ht="12.75">
      <c r="E434" s="15"/>
      <c r="G434" s="88"/>
      <c r="H434" s="100"/>
    </row>
    <row r="435" spans="5:8" ht="12.75">
      <c r="E435" s="15"/>
      <c r="G435" s="88"/>
      <c r="H435" s="100"/>
    </row>
    <row r="436" spans="5:8" ht="12.75">
      <c r="E436" s="15"/>
      <c r="G436" s="88"/>
      <c r="H436" s="100"/>
    </row>
    <row r="437" spans="5:8" ht="12.75">
      <c r="E437" s="15"/>
      <c r="G437" s="88"/>
      <c r="H437" s="100"/>
    </row>
    <row r="438" spans="5:8" ht="12.75">
      <c r="E438" s="15"/>
      <c r="G438" s="88"/>
      <c r="H438" s="100"/>
    </row>
    <row r="439" spans="5:8" ht="12.75">
      <c r="E439" s="15"/>
      <c r="G439" s="88"/>
      <c r="H439" s="100"/>
    </row>
    <row r="440" spans="5:8" ht="12.75">
      <c r="E440" s="15"/>
      <c r="G440" s="88"/>
      <c r="H440" s="100"/>
    </row>
    <row r="441" spans="5:8" ht="12.75">
      <c r="E441" s="15"/>
      <c r="G441" s="88"/>
      <c r="H441" s="100"/>
    </row>
    <row r="442" spans="5:8" ht="12.75">
      <c r="E442" s="15"/>
      <c r="G442" s="88"/>
      <c r="H442" s="100"/>
    </row>
    <row r="443" spans="5:8" ht="12.75">
      <c r="E443" s="15"/>
      <c r="G443" s="88"/>
      <c r="H443" s="100"/>
    </row>
    <row r="444" spans="5:8" ht="12.75">
      <c r="E444" s="15"/>
      <c r="G444" s="88"/>
      <c r="H444" s="100"/>
    </row>
    <row r="445" spans="5:8" ht="12.75">
      <c r="E445" s="15"/>
      <c r="G445" s="88"/>
      <c r="H445" s="100"/>
    </row>
    <row r="446" spans="5:8" ht="12.75">
      <c r="E446" s="15"/>
      <c r="G446" s="88"/>
      <c r="H446" s="100"/>
    </row>
    <row r="447" spans="5:8" ht="12.75">
      <c r="E447" s="15"/>
      <c r="G447" s="88"/>
      <c r="H447" s="100"/>
    </row>
    <row r="448" spans="5:8" ht="12.75">
      <c r="E448" s="15"/>
      <c r="G448" s="88"/>
      <c r="H448" s="100"/>
    </row>
    <row r="449" spans="5:8" ht="12.75">
      <c r="E449" s="15"/>
      <c r="G449" s="88"/>
      <c r="H449" s="100"/>
    </row>
    <row r="450" spans="5:8" ht="12.75">
      <c r="E450" s="15"/>
      <c r="G450" s="88"/>
      <c r="H450" s="100"/>
    </row>
    <row r="451" spans="5:8" ht="12.75">
      <c r="E451" s="15"/>
      <c r="G451" s="88"/>
      <c r="H451" s="100"/>
    </row>
    <row r="452" spans="5:8" ht="12.75">
      <c r="E452" s="15"/>
      <c r="G452" s="88"/>
      <c r="H452" s="100"/>
    </row>
    <row r="453" spans="5:8" ht="12.75">
      <c r="E453" s="15"/>
      <c r="G453" s="88"/>
      <c r="H453" s="100"/>
    </row>
    <row r="454" spans="5:8" ht="12.75">
      <c r="E454" s="15"/>
      <c r="G454" s="88"/>
      <c r="H454" s="100"/>
    </row>
    <row r="455" spans="5:8" ht="12.75">
      <c r="E455" s="15"/>
      <c r="G455" s="88"/>
      <c r="H455" s="100"/>
    </row>
    <row r="456" spans="5:8" ht="12.75">
      <c r="E456" s="15"/>
      <c r="G456" s="88"/>
      <c r="H456" s="100"/>
    </row>
    <row r="457" spans="5:8" ht="12.75">
      <c r="E457" s="15"/>
      <c r="G457" s="88"/>
      <c r="H457" s="100"/>
    </row>
    <row r="458" spans="5:8" ht="12.75">
      <c r="E458" s="15"/>
      <c r="G458" s="88"/>
      <c r="H458" s="100"/>
    </row>
    <row r="459" spans="5:8" ht="12.75">
      <c r="E459" s="15"/>
      <c r="G459" s="88"/>
      <c r="H459" s="100"/>
    </row>
    <row r="460" spans="5:8" ht="12.75">
      <c r="E460" s="15"/>
      <c r="G460" s="88"/>
      <c r="H460" s="100"/>
    </row>
    <row r="461" spans="5:8" ht="12.75">
      <c r="E461" s="15"/>
      <c r="G461" s="88"/>
      <c r="H461" s="100"/>
    </row>
    <row r="462" spans="5:8" ht="12.75">
      <c r="E462" s="15"/>
      <c r="G462" s="88"/>
      <c r="H462" s="100"/>
    </row>
    <row r="463" spans="5:8" ht="12.75">
      <c r="E463" s="15"/>
      <c r="G463" s="88"/>
      <c r="H463" s="100"/>
    </row>
    <row r="464" spans="5:8" ht="12.75">
      <c r="E464" s="15"/>
      <c r="G464" s="88"/>
      <c r="H464" s="100"/>
    </row>
    <row r="465" spans="5:8" ht="12.75">
      <c r="E465" s="15"/>
      <c r="G465" s="88"/>
      <c r="H465" s="100"/>
    </row>
    <row r="466" spans="5:8" ht="12.75">
      <c r="E466" s="15"/>
      <c r="G466" s="88"/>
      <c r="H466" s="100"/>
    </row>
    <row r="467" spans="5:8" ht="12.75">
      <c r="E467" s="15"/>
      <c r="G467" s="88"/>
      <c r="H467" s="100"/>
    </row>
    <row r="468" spans="5:8" ht="12.75">
      <c r="E468" s="15"/>
      <c r="G468" s="88"/>
      <c r="H468" s="100"/>
    </row>
    <row r="469" spans="5:8" ht="12.75">
      <c r="E469" s="15"/>
      <c r="G469" s="88"/>
      <c r="H469" s="100"/>
    </row>
    <row r="470" spans="5:8" ht="12.75">
      <c r="E470" s="15"/>
      <c r="G470" s="88"/>
      <c r="H470" s="100"/>
    </row>
    <row r="471" spans="5:8" ht="12.75">
      <c r="E471" s="15"/>
      <c r="G471" s="88"/>
      <c r="H471" s="100"/>
    </row>
    <row r="472" spans="5:8" ht="12.75">
      <c r="E472" s="15"/>
      <c r="G472" s="88"/>
      <c r="H472" s="100"/>
    </row>
    <row r="473" spans="5:8" ht="12.75">
      <c r="E473" s="15"/>
      <c r="G473" s="88"/>
      <c r="H473" s="100"/>
    </row>
    <row r="474" spans="5:8" ht="12.75">
      <c r="E474" s="15"/>
      <c r="G474" s="88"/>
      <c r="H474" s="100"/>
    </row>
    <row r="475" spans="5:8" ht="12.75">
      <c r="E475" s="15"/>
      <c r="G475" s="88"/>
      <c r="H475" s="100"/>
    </row>
    <row r="476" spans="5:8" ht="12.75">
      <c r="E476" s="15"/>
      <c r="G476" s="88"/>
      <c r="H476" s="100"/>
    </row>
    <row r="477" spans="5:8" ht="12.75">
      <c r="E477" s="15"/>
      <c r="G477" s="88"/>
      <c r="H477" s="100"/>
    </row>
    <row r="478" spans="5:8" ht="12.75">
      <c r="E478" s="15"/>
      <c r="G478" s="88"/>
      <c r="H478" s="100"/>
    </row>
    <row r="479" spans="5:8" ht="12.75">
      <c r="E479" s="15"/>
      <c r="G479" s="88"/>
      <c r="H479" s="100"/>
    </row>
    <row r="480" spans="5:8" ht="12.75">
      <c r="E480" s="15"/>
      <c r="G480" s="88"/>
      <c r="H480" s="100"/>
    </row>
    <row r="481" spans="5:8" ht="12.75">
      <c r="E481" s="15"/>
      <c r="G481" s="88"/>
      <c r="H481" s="100"/>
    </row>
    <row r="482" spans="5:8" ht="12.75">
      <c r="E482" s="15"/>
      <c r="G482" s="88"/>
      <c r="H482" s="100"/>
    </row>
    <row r="483" spans="5:8" ht="12.75">
      <c r="E483" s="15"/>
      <c r="G483" s="88"/>
      <c r="H483" s="100"/>
    </row>
    <row r="484" spans="5:8" ht="12.75">
      <c r="E484" s="15"/>
      <c r="G484" s="88"/>
      <c r="H484" s="100"/>
    </row>
    <row r="485" spans="5:8" ht="12.75">
      <c r="E485" s="15"/>
      <c r="G485" s="88"/>
      <c r="H485" s="100"/>
    </row>
    <row r="486" spans="5:8" ht="12.75">
      <c r="E486" s="15"/>
      <c r="G486" s="88"/>
      <c r="H486" s="100"/>
    </row>
    <row r="487" spans="5:8" ht="12.75">
      <c r="E487" s="15"/>
      <c r="G487" s="88"/>
      <c r="H487" s="100"/>
    </row>
    <row r="488" spans="5:8" ht="12.75">
      <c r="E488" s="15"/>
      <c r="G488" s="88"/>
      <c r="H488" s="100"/>
    </row>
    <row r="489" spans="5:8" ht="12.75">
      <c r="E489" s="15"/>
      <c r="G489" s="88"/>
      <c r="H489" s="100"/>
    </row>
    <row r="490" spans="5:8" ht="12.75">
      <c r="E490" s="15"/>
      <c r="G490" s="88"/>
      <c r="H490" s="100"/>
    </row>
    <row r="491" spans="5:8" ht="12.75">
      <c r="E491" s="15"/>
      <c r="G491" s="88"/>
      <c r="H491" s="100"/>
    </row>
    <row r="492" spans="5:8" ht="12.75">
      <c r="E492" s="15"/>
      <c r="G492" s="88"/>
      <c r="H492" s="100"/>
    </row>
    <row r="493" spans="5:8" ht="12.75">
      <c r="E493" s="15"/>
      <c r="G493" s="88"/>
      <c r="H493" s="100"/>
    </row>
    <row r="494" spans="5:8" ht="12.75">
      <c r="E494" s="15"/>
      <c r="G494" s="88"/>
      <c r="H494" s="100"/>
    </row>
    <row r="495" spans="5:8" ht="12.75">
      <c r="E495" s="15"/>
      <c r="G495" s="88"/>
      <c r="H495" s="100"/>
    </row>
    <row r="496" spans="5:8" ht="12.75">
      <c r="E496" s="15"/>
      <c r="G496" s="88"/>
      <c r="H496" s="100"/>
    </row>
    <row r="497" spans="5:8" ht="12.75">
      <c r="E497" s="15"/>
      <c r="G497" s="88"/>
      <c r="H497" s="100"/>
    </row>
    <row r="498" spans="5:8" ht="12.75">
      <c r="E498" s="15"/>
      <c r="G498" s="88"/>
      <c r="H498" s="100"/>
    </row>
    <row r="499" spans="5:8" ht="12.75">
      <c r="E499" s="15"/>
      <c r="G499" s="88"/>
      <c r="H499" s="100"/>
    </row>
    <row r="500" spans="5:8" ht="12.75">
      <c r="E500" s="15"/>
      <c r="G500" s="88"/>
      <c r="H500" s="100"/>
    </row>
    <row r="501" spans="5:8" ht="12.75">
      <c r="E501" s="15"/>
      <c r="G501" s="88"/>
      <c r="H501" s="100"/>
    </row>
    <row r="502" spans="5:8" ht="12.75">
      <c r="E502" s="15"/>
      <c r="G502" s="88"/>
      <c r="H502" s="100"/>
    </row>
    <row r="503" spans="5:8" ht="12.75">
      <c r="E503" s="15"/>
      <c r="G503" s="88"/>
      <c r="H503" s="100"/>
    </row>
    <row r="504" spans="5:8" ht="12.75">
      <c r="E504" s="15"/>
      <c r="G504" s="88"/>
      <c r="H504" s="100"/>
    </row>
    <row r="505" spans="5:8" ht="12.75">
      <c r="E505" s="15"/>
      <c r="G505" s="88"/>
      <c r="H505" s="100"/>
    </row>
    <row r="506" spans="5:8" ht="12.75">
      <c r="E506" s="15"/>
      <c r="G506" s="88"/>
      <c r="H506" s="100"/>
    </row>
    <row r="507" spans="5:8" ht="12.75">
      <c r="E507" s="15"/>
      <c r="G507" s="88"/>
      <c r="H507" s="100"/>
    </row>
    <row r="508" spans="5:8" ht="12.75">
      <c r="E508" s="15"/>
      <c r="G508" s="88"/>
      <c r="H508" s="100"/>
    </row>
    <row r="509" spans="5:8" ht="12.75">
      <c r="E509" s="15"/>
      <c r="G509" s="88"/>
      <c r="H509" s="100"/>
    </row>
    <row r="510" spans="5:8" ht="12.75">
      <c r="E510" s="15"/>
      <c r="G510" s="88"/>
      <c r="H510" s="100"/>
    </row>
    <row r="511" spans="5:8" ht="12.75">
      <c r="E511" s="15"/>
      <c r="G511" s="88"/>
      <c r="H511" s="100"/>
    </row>
    <row r="512" spans="5:8" ht="12.75">
      <c r="E512" s="15"/>
      <c r="G512" s="88"/>
      <c r="H512" s="100"/>
    </row>
    <row r="513" spans="5:8" ht="12.75">
      <c r="E513" s="15"/>
      <c r="G513" s="88"/>
      <c r="H513" s="100"/>
    </row>
    <row r="514" spans="5:8" ht="12.75">
      <c r="E514" s="15"/>
      <c r="G514" s="88"/>
      <c r="H514" s="100"/>
    </row>
    <row r="515" spans="5:8" ht="12.75">
      <c r="E515" s="15"/>
      <c r="G515" s="88"/>
      <c r="H515" s="100"/>
    </row>
    <row r="516" spans="5:8" ht="12.75">
      <c r="E516" s="15"/>
      <c r="G516" s="88"/>
      <c r="H516" s="100"/>
    </row>
    <row r="517" spans="5:8" ht="12.75">
      <c r="E517" s="15"/>
      <c r="G517" s="88"/>
      <c r="H517" s="100"/>
    </row>
    <row r="518" spans="5:8" ht="12.75">
      <c r="E518" s="15"/>
      <c r="G518" s="88"/>
      <c r="H518" s="100"/>
    </row>
    <row r="519" spans="5:8" ht="12.75">
      <c r="E519" s="15"/>
      <c r="G519" s="88"/>
      <c r="H519" s="100"/>
    </row>
    <row r="520" spans="5:8" ht="12.75">
      <c r="E520" s="15"/>
      <c r="G520" s="88"/>
      <c r="H520" s="100"/>
    </row>
    <row r="521" spans="5:8" ht="12.75">
      <c r="E521" s="15"/>
      <c r="G521" s="88"/>
      <c r="H521" s="100"/>
    </row>
    <row r="522" spans="5:8" ht="12.75">
      <c r="E522" s="15"/>
      <c r="G522" s="88"/>
      <c r="H522" s="100"/>
    </row>
    <row r="523" spans="5:8" ht="12.75">
      <c r="E523" s="15"/>
      <c r="G523" s="88"/>
      <c r="H523" s="100"/>
    </row>
    <row r="524" spans="5:8" ht="12.75">
      <c r="E524" s="15"/>
      <c r="G524" s="88"/>
      <c r="H524" s="100"/>
    </row>
    <row r="525" spans="5:8" ht="12.75">
      <c r="E525" s="15"/>
      <c r="G525" s="88"/>
      <c r="H525" s="100"/>
    </row>
    <row r="526" spans="5:8" ht="12.75">
      <c r="E526" s="15"/>
      <c r="G526" s="88"/>
      <c r="H526" s="100"/>
    </row>
    <row r="527" spans="5:8" ht="12.75">
      <c r="E527" s="15"/>
      <c r="G527" s="88"/>
      <c r="H527" s="100"/>
    </row>
    <row r="528" spans="5:8" ht="12.75">
      <c r="E528" s="15"/>
      <c r="G528" s="88"/>
      <c r="H528" s="100"/>
    </row>
    <row r="529" spans="5:8" ht="12.75">
      <c r="E529" s="15"/>
      <c r="G529" s="88"/>
      <c r="H529" s="100"/>
    </row>
    <row r="530" spans="5:8" ht="12.75">
      <c r="E530" s="15"/>
      <c r="G530" s="88"/>
      <c r="H530" s="100"/>
    </row>
    <row r="531" spans="5:8" ht="12.75">
      <c r="E531" s="15"/>
      <c r="G531" s="88"/>
      <c r="H531" s="100"/>
    </row>
    <row r="532" spans="5:8" ht="12.75">
      <c r="E532" s="15"/>
      <c r="G532" s="88"/>
      <c r="H532" s="100"/>
    </row>
    <row r="533" spans="5:8" ht="12.75">
      <c r="E533" s="15"/>
      <c r="G533" s="88"/>
      <c r="H533" s="100"/>
    </row>
    <row r="534" spans="5:8" ht="12.75">
      <c r="E534" s="15"/>
      <c r="G534" s="88"/>
      <c r="H534" s="100"/>
    </row>
    <row r="535" spans="5:8" ht="12.75">
      <c r="E535" s="15"/>
      <c r="G535" s="88"/>
      <c r="H535" s="100"/>
    </row>
    <row r="536" spans="5:8" ht="12.75">
      <c r="E536" s="15"/>
      <c r="G536" s="88"/>
      <c r="H536" s="100"/>
    </row>
    <row r="537" spans="5:8" ht="12.75">
      <c r="E537" s="15"/>
      <c r="G537" s="88"/>
      <c r="H537" s="100"/>
    </row>
    <row r="538" spans="5:8" ht="12.75">
      <c r="E538" s="15"/>
      <c r="G538" s="88"/>
      <c r="H538" s="100"/>
    </row>
    <row r="539" spans="5:8" ht="12.75">
      <c r="E539" s="15"/>
      <c r="G539" s="88"/>
      <c r="H539" s="100"/>
    </row>
    <row r="540" spans="5:8" ht="12.75">
      <c r="E540" s="15"/>
      <c r="G540" s="88"/>
      <c r="H540" s="100"/>
    </row>
    <row r="541" spans="5:8" ht="12.75">
      <c r="E541" s="15"/>
      <c r="G541" s="88"/>
      <c r="H541" s="100"/>
    </row>
    <row r="542" spans="5:8" ht="12.75">
      <c r="E542" s="15"/>
      <c r="G542" s="88"/>
      <c r="H542" s="100"/>
    </row>
    <row r="543" spans="5:8" ht="12.75">
      <c r="E543" s="15"/>
      <c r="G543" s="88"/>
      <c r="H543" s="100"/>
    </row>
    <row r="544" spans="5:8" ht="12.75">
      <c r="E544" s="15"/>
      <c r="G544" s="88"/>
      <c r="H544" s="100"/>
    </row>
    <row r="545" spans="5:8" ht="12.75">
      <c r="E545" s="15"/>
      <c r="G545" s="88"/>
      <c r="H545" s="100"/>
    </row>
    <row r="546" spans="5:8" ht="12.75">
      <c r="E546" s="15"/>
      <c r="G546" s="88"/>
      <c r="H546" s="100"/>
    </row>
    <row r="547" spans="5:8" ht="12.75">
      <c r="E547" s="15"/>
      <c r="G547" s="88"/>
      <c r="H547" s="100"/>
    </row>
    <row r="548" spans="5:8" ht="12.75">
      <c r="E548" s="15"/>
      <c r="G548" s="88"/>
      <c r="H548" s="100"/>
    </row>
    <row r="549" spans="5:8" ht="12.75">
      <c r="E549" s="15"/>
      <c r="G549" s="88"/>
      <c r="H549" s="100"/>
    </row>
    <row r="550" spans="5:8" ht="12.75">
      <c r="E550" s="15"/>
      <c r="G550" s="88"/>
      <c r="H550" s="100"/>
    </row>
    <row r="551" spans="5:8" ht="12.75">
      <c r="E551" s="15"/>
      <c r="G551" s="88"/>
      <c r="H551" s="100"/>
    </row>
    <row r="552" spans="5:8" ht="12.75">
      <c r="E552" s="15"/>
      <c r="G552" s="88"/>
      <c r="H552" s="100"/>
    </row>
    <row r="553" spans="5:8" ht="12.75">
      <c r="E553" s="15"/>
      <c r="G553" s="88"/>
      <c r="H553" s="100"/>
    </row>
    <row r="554" spans="5:8" ht="12.75">
      <c r="E554" s="15"/>
      <c r="G554" s="88"/>
      <c r="H554" s="100"/>
    </row>
    <row r="555" spans="5:8" ht="12.75">
      <c r="E555" s="15"/>
      <c r="G555" s="88"/>
      <c r="H555" s="100"/>
    </row>
    <row r="556" spans="5:8" ht="12.75">
      <c r="E556" s="15"/>
      <c r="G556" s="88"/>
      <c r="H556" s="100"/>
    </row>
    <row r="557" spans="5:8" ht="12.75">
      <c r="E557" s="15"/>
      <c r="G557" s="88"/>
      <c r="H557" s="100"/>
    </row>
    <row r="558" spans="5:8" ht="12.75">
      <c r="E558" s="15"/>
      <c r="G558" s="88"/>
      <c r="H558" s="100"/>
    </row>
    <row r="559" spans="5:8" ht="12.75">
      <c r="E559" s="15"/>
      <c r="G559" s="88"/>
      <c r="H559" s="100"/>
    </row>
    <row r="560" spans="5:8" ht="12.75">
      <c r="E560" s="15"/>
      <c r="G560" s="88"/>
      <c r="H560" s="100"/>
    </row>
    <row r="561" spans="5:8" ht="12.75">
      <c r="E561" s="15"/>
      <c r="G561" s="88"/>
      <c r="H561" s="100"/>
    </row>
    <row r="562" spans="5:8" ht="12.75">
      <c r="E562" s="15"/>
      <c r="G562" s="88"/>
      <c r="H562" s="100"/>
    </row>
    <row r="563" spans="5:8" ht="12.75">
      <c r="E563" s="15"/>
      <c r="G563" s="88"/>
      <c r="H563" s="100"/>
    </row>
    <row r="564" spans="5:8" ht="12.75">
      <c r="E564" s="15"/>
      <c r="G564" s="88"/>
      <c r="H564" s="100"/>
    </row>
    <row r="565" spans="5:8" ht="12.75">
      <c r="E565" s="15"/>
      <c r="G565" s="88"/>
      <c r="H565" s="100"/>
    </row>
    <row r="566" spans="5:8" ht="12.75">
      <c r="E566" s="15"/>
      <c r="G566" s="88"/>
      <c r="H566" s="100"/>
    </row>
    <row r="567" spans="5:8" ht="12.75">
      <c r="E567" s="15"/>
      <c r="G567" s="88"/>
      <c r="H567" s="100"/>
    </row>
    <row r="568" spans="5:8" ht="12.75">
      <c r="E568" s="15"/>
      <c r="G568" s="88"/>
      <c r="H568" s="100"/>
    </row>
    <row r="569" spans="5:8" ht="12.75">
      <c r="E569" s="15"/>
      <c r="G569" s="88"/>
      <c r="H569" s="100"/>
    </row>
    <row r="570" spans="5:8" ht="12.75">
      <c r="E570" s="15"/>
      <c r="G570" s="88"/>
      <c r="H570" s="100"/>
    </row>
    <row r="571" spans="5:8" ht="12.75">
      <c r="E571" s="15"/>
      <c r="G571" s="88"/>
      <c r="H571" s="100"/>
    </row>
    <row r="572" spans="5:8" ht="12.75">
      <c r="E572" s="15"/>
      <c r="G572" s="88"/>
      <c r="H572" s="100"/>
    </row>
    <row r="573" spans="5:8" ht="12.75">
      <c r="E573" s="15"/>
      <c r="G573" s="88"/>
      <c r="H573" s="100"/>
    </row>
    <row r="574" spans="5:8" ht="12.75">
      <c r="E574" s="15"/>
      <c r="G574" s="88"/>
      <c r="H574" s="100"/>
    </row>
    <row r="575" spans="5:8" ht="12.75">
      <c r="E575" s="15"/>
      <c r="G575" s="88"/>
      <c r="H575" s="100"/>
    </row>
    <row r="576" spans="5:8" ht="12.75">
      <c r="E576" s="15"/>
      <c r="G576" s="88"/>
      <c r="H576" s="100"/>
    </row>
    <row r="577" spans="5:8" ht="12.75">
      <c r="E577" s="15"/>
      <c r="G577" s="88"/>
      <c r="H577" s="100"/>
    </row>
    <row r="578" spans="5:8" ht="12.75">
      <c r="E578" s="15"/>
      <c r="G578" s="88"/>
      <c r="H578" s="100"/>
    </row>
    <row r="579" spans="5:8" ht="12.75">
      <c r="E579" s="15"/>
      <c r="G579" s="88"/>
      <c r="H579" s="100"/>
    </row>
    <row r="580" spans="5:8" ht="12.75">
      <c r="E580" s="15"/>
      <c r="G580" s="88"/>
      <c r="H580" s="100"/>
    </row>
    <row r="581" spans="5:8" ht="12.75">
      <c r="E581" s="15"/>
      <c r="G581" s="88"/>
      <c r="H581" s="100"/>
    </row>
    <row r="582" spans="5:8" ht="12.75">
      <c r="E582" s="15"/>
      <c r="G582" s="88"/>
      <c r="H582" s="100"/>
    </row>
    <row r="583" spans="5:8" ht="12.75">
      <c r="E583" s="15"/>
      <c r="G583" s="88"/>
      <c r="H583" s="100"/>
    </row>
    <row r="584" spans="5:8" ht="12.75">
      <c r="E584" s="15"/>
      <c r="G584" s="88"/>
      <c r="H584" s="100"/>
    </row>
    <row r="585" spans="5:8" ht="12.75">
      <c r="E585" s="15"/>
      <c r="G585" s="88"/>
      <c r="H585" s="100"/>
    </row>
    <row r="586" spans="5:8" ht="12.75">
      <c r="E586" s="15"/>
      <c r="G586" s="88"/>
      <c r="H586" s="100"/>
    </row>
    <row r="587" spans="5:8" ht="12.75">
      <c r="E587" s="15"/>
      <c r="G587" s="88"/>
      <c r="H587" s="100"/>
    </row>
    <row r="588" spans="5:8" ht="12.75">
      <c r="E588" s="15"/>
      <c r="G588" s="88"/>
      <c r="H588" s="100"/>
    </row>
    <row r="589" spans="5:8" ht="12.75">
      <c r="E589" s="15"/>
      <c r="G589" s="88"/>
      <c r="H589" s="100"/>
    </row>
    <row r="590" spans="5:8" ht="12.75">
      <c r="E590" s="15"/>
      <c r="G590" s="88"/>
      <c r="H590" s="100"/>
    </row>
    <row r="591" spans="5:8" ht="12.75">
      <c r="E591" s="15"/>
      <c r="G591" s="88"/>
      <c r="H591" s="100"/>
    </row>
    <row r="592" spans="5:8" ht="12.75">
      <c r="E592" s="15"/>
      <c r="G592" s="88"/>
      <c r="H592" s="100"/>
    </row>
    <row r="593" spans="5:8" ht="12.75">
      <c r="E593" s="15"/>
      <c r="G593" s="88"/>
      <c r="H593" s="100"/>
    </row>
    <row r="594" spans="5:8" ht="12.75">
      <c r="E594" s="15"/>
      <c r="G594" s="88"/>
      <c r="H594" s="100"/>
    </row>
    <row r="595" spans="5:8" ht="12.75">
      <c r="E595" s="15"/>
      <c r="G595" s="88"/>
      <c r="H595" s="100"/>
    </row>
    <row r="596" spans="5:8" ht="12.75">
      <c r="E596" s="15"/>
      <c r="G596" s="88"/>
      <c r="H596" s="100"/>
    </row>
    <row r="597" spans="5:8" ht="12.75">
      <c r="E597" s="15"/>
      <c r="G597" s="88"/>
      <c r="H597" s="100"/>
    </row>
    <row r="598" spans="5:8" ht="12.75">
      <c r="E598" s="15"/>
      <c r="G598" s="88"/>
      <c r="H598" s="100"/>
    </row>
    <row r="599" spans="5:8" ht="12.75">
      <c r="E599" s="15"/>
      <c r="G599" s="88"/>
      <c r="H599" s="100"/>
    </row>
    <row r="600" spans="5:8" ht="12.75">
      <c r="E600" s="15"/>
      <c r="G600" s="88"/>
      <c r="H600" s="100"/>
    </row>
    <row r="601" spans="5:8" ht="12.75">
      <c r="E601" s="15"/>
      <c r="G601" s="88"/>
      <c r="H601" s="100"/>
    </row>
    <row r="602" spans="5:8" ht="12.75">
      <c r="E602" s="15"/>
      <c r="G602" s="88"/>
      <c r="H602" s="100"/>
    </row>
    <row r="603" spans="5:8" ht="12.75">
      <c r="E603" s="15"/>
      <c r="G603" s="88"/>
      <c r="H603" s="100"/>
    </row>
    <row r="604" spans="5:8" ht="12.75">
      <c r="E604" s="15"/>
      <c r="G604" s="88"/>
      <c r="H604" s="100"/>
    </row>
    <row r="605" spans="5:8" ht="12.75">
      <c r="E605" s="15"/>
      <c r="G605" s="88"/>
      <c r="H605" s="100"/>
    </row>
    <row r="606" spans="5:8" ht="12.75">
      <c r="E606" s="15"/>
      <c r="G606" s="88"/>
      <c r="H606" s="100"/>
    </row>
    <row r="607" spans="5:8" ht="12.75">
      <c r="E607" s="15"/>
      <c r="G607" s="88"/>
      <c r="H607" s="100"/>
    </row>
    <row r="608" spans="5:8" ht="12.75">
      <c r="E608" s="15"/>
      <c r="G608" s="88"/>
      <c r="H608" s="100"/>
    </row>
    <row r="609" spans="5:8" ht="12.75">
      <c r="E609" s="15"/>
      <c r="G609" s="88"/>
      <c r="H609" s="100"/>
    </row>
    <row r="610" spans="5:8" ht="12.75">
      <c r="E610" s="15"/>
      <c r="G610" s="88"/>
      <c r="H610" s="100"/>
    </row>
    <row r="611" spans="5:8" ht="12.75">
      <c r="E611" s="15"/>
      <c r="G611" s="88"/>
      <c r="H611" s="100"/>
    </row>
    <row r="612" spans="5:8" ht="12.75">
      <c r="E612" s="15"/>
      <c r="G612" s="88"/>
      <c r="H612" s="100"/>
    </row>
    <row r="613" spans="5:8" ht="12.75">
      <c r="E613" s="15"/>
      <c r="G613" s="88"/>
      <c r="H613" s="100"/>
    </row>
    <row r="614" spans="5:8" ht="12.75">
      <c r="E614" s="15"/>
      <c r="G614" s="88"/>
      <c r="H614" s="100"/>
    </row>
    <row r="615" spans="5:8" ht="12.75">
      <c r="E615" s="15"/>
      <c r="G615" s="88"/>
      <c r="H615" s="100"/>
    </row>
    <row r="616" spans="5:8" ht="12.75">
      <c r="E616" s="15"/>
      <c r="G616" s="88"/>
      <c r="H616" s="100"/>
    </row>
    <row r="617" spans="5:8" ht="12.75">
      <c r="E617" s="15"/>
      <c r="G617" s="88"/>
      <c r="H617" s="100"/>
    </row>
    <row r="618" spans="5:8" ht="12.75">
      <c r="E618" s="15"/>
      <c r="G618" s="88"/>
      <c r="H618" s="100"/>
    </row>
    <row r="619" spans="5:8" ht="12.75">
      <c r="E619" s="15"/>
      <c r="G619" s="88"/>
      <c r="H619" s="100"/>
    </row>
    <row r="620" spans="5:8" ht="12.75">
      <c r="E620" s="15"/>
      <c r="G620" s="88"/>
      <c r="H620" s="100"/>
    </row>
    <row r="621" spans="5:8" ht="12.75">
      <c r="E621" s="15"/>
      <c r="G621" s="88"/>
      <c r="H621" s="100"/>
    </row>
    <row r="622" spans="5:8" ht="12.75">
      <c r="E622" s="15"/>
      <c r="G622" s="88"/>
      <c r="H622" s="100"/>
    </row>
    <row r="623" spans="5:8" ht="12.75">
      <c r="E623" s="15"/>
      <c r="G623" s="88"/>
      <c r="H623" s="100"/>
    </row>
    <row r="624" spans="5:8" ht="12.75">
      <c r="E624" s="15"/>
      <c r="G624" s="88"/>
      <c r="H624" s="100"/>
    </row>
    <row r="625" spans="5:8" ht="12.75">
      <c r="E625" s="15"/>
      <c r="G625" s="88"/>
      <c r="H625" s="100"/>
    </row>
    <row r="626" spans="5:8" ht="12.75">
      <c r="E626" s="15"/>
      <c r="G626" s="88"/>
      <c r="H626" s="100"/>
    </row>
    <row r="627" spans="5:8" ht="12.75">
      <c r="E627" s="15"/>
      <c r="G627" s="88"/>
      <c r="H627" s="100"/>
    </row>
    <row r="628" spans="5:8" ht="12.75">
      <c r="E628" s="15"/>
      <c r="G628" s="88"/>
      <c r="H628" s="100"/>
    </row>
    <row r="629" spans="5:8" ht="12.75">
      <c r="E629" s="15"/>
      <c r="G629" s="88"/>
      <c r="H629" s="100"/>
    </row>
    <row r="630" spans="5:8" ht="12.75">
      <c r="E630" s="15"/>
      <c r="G630" s="88"/>
      <c r="H630" s="100"/>
    </row>
    <row r="631" spans="5:8" ht="12.75">
      <c r="E631" s="15"/>
      <c r="G631" s="88"/>
      <c r="H631" s="100"/>
    </row>
    <row r="632" spans="5:8" ht="12.75">
      <c r="E632" s="15"/>
      <c r="G632" s="88"/>
      <c r="H632" s="100"/>
    </row>
    <row r="633" spans="5:8" ht="12.75">
      <c r="E633" s="15"/>
      <c r="G633" s="88"/>
      <c r="H633" s="100"/>
    </row>
    <row r="634" spans="5:8" ht="12.75">
      <c r="E634" s="15"/>
      <c r="G634" s="88"/>
      <c r="H634" s="100"/>
    </row>
    <row r="635" spans="5:8" ht="12.75">
      <c r="E635" s="15"/>
      <c r="G635" s="88"/>
      <c r="H635" s="100"/>
    </row>
    <row r="636" spans="5:8" ht="12.75">
      <c r="E636" s="15"/>
      <c r="G636" s="88"/>
      <c r="H636" s="100"/>
    </row>
    <row r="637" spans="5:8" ht="12.75">
      <c r="E637" s="15"/>
      <c r="G637" s="88"/>
      <c r="H637" s="100"/>
    </row>
    <row r="638" spans="5:8" ht="12.75">
      <c r="E638" s="15"/>
      <c r="G638" s="88"/>
      <c r="H638" s="100"/>
    </row>
    <row r="639" spans="5:8" ht="12.75">
      <c r="E639" s="15"/>
      <c r="G639" s="88"/>
      <c r="H639" s="100"/>
    </row>
    <row r="640" spans="5:8" ht="12.75">
      <c r="E640" s="15"/>
      <c r="G640" s="88"/>
      <c r="H640" s="100"/>
    </row>
    <row r="641" spans="5:8" ht="12.75">
      <c r="E641" s="15"/>
      <c r="G641" s="88"/>
      <c r="H641" s="100"/>
    </row>
    <row r="642" spans="5:8" ht="12.75">
      <c r="E642" s="15"/>
      <c r="G642" s="88"/>
      <c r="H642" s="100"/>
    </row>
    <row r="643" spans="5:8" ht="12.75">
      <c r="E643" s="15"/>
      <c r="G643" s="88"/>
      <c r="H643" s="100"/>
    </row>
    <row r="644" spans="5:8" ht="12.75">
      <c r="E644" s="15"/>
      <c r="G644" s="88"/>
      <c r="H644" s="100"/>
    </row>
    <row r="645" spans="5:8" ht="12.75">
      <c r="E645" s="15"/>
      <c r="G645" s="88"/>
      <c r="H645" s="100"/>
    </row>
    <row r="646" spans="5:8" ht="12.75">
      <c r="E646" s="15"/>
      <c r="G646" s="88"/>
      <c r="H646" s="100"/>
    </row>
    <row r="647" spans="5:8" ht="12.75">
      <c r="E647" s="15"/>
      <c r="G647" s="88"/>
      <c r="H647" s="100"/>
    </row>
    <row r="648" spans="5:8" ht="12.75">
      <c r="E648" s="15"/>
      <c r="G648" s="88"/>
      <c r="H648" s="100"/>
    </row>
    <row r="649" spans="5:8" ht="12.75">
      <c r="E649" s="15"/>
      <c r="G649" s="88"/>
      <c r="H649" s="100"/>
    </row>
    <row r="650" spans="5:8" ht="12.75">
      <c r="E650" s="15"/>
      <c r="G650" s="88"/>
      <c r="H650" s="100"/>
    </row>
    <row r="651" spans="5:8" ht="12.75">
      <c r="E651" s="15"/>
      <c r="G651" s="88"/>
      <c r="H651" s="100"/>
    </row>
    <row r="652" spans="5:8" ht="12.75">
      <c r="E652" s="15"/>
      <c r="G652" s="88"/>
      <c r="H652" s="100"/>
    </row>
    <row r="653" spans="5:8" ht="12.75">
      <c r="E653" s="15"/>
      <c r="G653" s="88"/>
      <c r="H653" s="100"/>
    </row>
    <row r="654" spans="5:8" ht="12.75">
      <c r="E654" s="15"/>
      <c r="G654" s="88"/>
      <c r="H654" s="100"/>
    </row>
    <row r="655" spans="5:8" ht="12.75">
      <c r="E655" s="15"/>
      <c r="G655" s="88"/>
      <c r="H655" s="100"/>
    </row>
    <row r="656" spans="5:8" ht="12.75">
      <c r="E656" s="15"/>
      <c r="G656" s="88"/>
      <c r="H656" s="100"/>
    </row>
    <row r="657" spans="5:8" ht="12.75">
      <c r="E657" s="15"/>
      <c r="G657" s="88"/>
      <c r="H657" s="100"/>
    </row>
    <row r="658" spans="5:8" ht="12.75">
      <c r="E658" s="15"/>
      <c r="G658" s="88"/>
      <c r="H658" s="100"/>
    </row>
    <row r="659" spans="5:8" ht="12.75">
      <c r="E659" s="15"/>
      <c r="G659" s="88"/>
      <c r="H659" s="100"/>
    </row>
    <row r="660" spans="5:8" ht="12.75">
      <c r="E660" s="15"/>
      <c r="G660" s="88"/>
      <c r="H660" s="100"/>
    </row>
    <row r="661" spans="5:8" ht="12.75">
      <c r="E661" s="15"/>
      <c r="G661" s="88"/>
      <c r="H661" s="100"/>
    </row>
    <row r="662" spans="5:8" ht="12.75">
      <c r="E662" s="15"/>
      <c r="G662" s="88"/>
      <c r="H662" s="100"/>
    </row>
    <row r="663" spans="5:8" ht="12.75">
      <c r="E663" s="15"/>
      <c r="G663" s="88"/>
      <c r="H663" s="100"/>
    </row>
    <row r="664" spans="5:8" ht="12.75">
      <c r="E664" s="15"/>
      <c r="G664" s="88"/>
      <c r="H664" s="100"/>
    </row>
    <row r="665" spans="5:8" ht="12.75">
      <c r="E665" s="15"/>
      <c r="G665" s="88"/>
      <c r="H665" s="100"/>
    </row>
    <row r="666" spans="5:8" ht="12.75">
      <c r="E666" s="15"/>
      <c r="G666" s="88"/>
      <c r="H666" s="100"/>
    </row>
    <row r="667" spans="5:8" ht="12.75">
      <c r="E667" s="15"/>
      <c r="G667" s="88"/>
      <c r="H667" s="100"/>
    </row>
    <row r="668" spans="5:8" ht="12.75">
      <c r="E668" s="15"/>
      <c r="G668" s="88"/>
      <c r="H668" s="100"/>
    </row>
    <row r="669" spans="5:8" ht="12.75">
      <c r="E669" s="15"/>
      <c r="G669" s="88"/>
      <c r="H669" s="100"/>
    </row>
    <row r="670" spans="5:8" ht="12.75">
      <c r="E670" s="15"/>
      <c r="G670" s="88"/>
      <c r="H670" s="100"/>
    </row>
    <row r="671" spans="5:8" ht="12.75">
      <c r="E671" s="15"/>
      <c r="G671" s="88"/>
      <c r="H671" s="100"/>
    </row>
    <row r="672" spans="5:8" ht="12.75">
      <c r="E672" s="15"/>
      <c r="G672" s="88"/>
      <c r="H672" s="100"/>
    </row>
    <row r="673" spans="5:8" ht="12.75">
      <c r="E673" s="15"/>
      <c r="G673" s="88"/>
      <c r="H673" s="100"/>
    </row>
    <row r="674" spans="5:8" ht="12.75">
      <c r="E674" s="15"/>
      <c r="G674" s="88"/>
      <c r="H674" s="100"/>
    </row>
    <row r="675" spans="5:8" ht="12.75">
      <c r="E675" s="15"/>
      <c r="G675" s="88"/>
      <c r="H675" s="100"/>
    </row>
    <row r="676" spans="5:8" ht="12.75">
      <c r="E676" s="15"/>
      <c r="G676" s="88"/>
      <c r="H676" s="100"/>
    </row>
    <row r="677" spans="5:8" ht="12.75">
      <c r="E677" s="15"/>
      <c r="G677" s="88"/>
      <c r="H677" s="100"/>
    </row>
    <row r="678" spans="5:8" ht="12.75">
      <c r="E678" s="15"/>
      <c r="G678" s="88"/>
      <c r="H678" s="100"/>
    </row>
    <row r="679" spans="5:8" ht="12.75">
      <c r="E679" s="15"/>
      <c r="G679" s="88"/>
      <c r="H679" s="100"/>
    </row>
    <row r="680" spans="5:8" ht="12.75">
      <c r="E680" s="15"/>
      <c r="G680" s="88"/>
      <c r="H680" s="100"/>
    </row>
    <row r="681" spans="5:8" ht="12.75">
      <c r="E681" s="15"/>
      <c r="G681" s="88"/>
      <c r="H681" s="100"/>
    </row>
    <row r="682" spans="5:8" ht="12.75">
      <c r="E682" s="15"/>
      <c r="G682" s="88"/>
      <c r="H682" s="100"/>
    </row>
    <row r="683" spans="5:8" ht="12.75">
      <c r="E683" s="15"/>
      <c r="G683" s="88"/>
      <c r="H683" s="100"/>
    </row>
    <row r="684" spans="5:8" ht="12.75">
      <c r="E684" s="15"/>
      <c r="G684" s="88"/>
      <c r="H684" s="100"/>
    </row>
    <row r="685" spans="5:8" ht="12.75">
      <c r="E685" s="15"/>
      <c r="G685" s="88"/>
      <c r="H685" s="100"/>
    </row>
    <row r="686" spans="5:8" ht="12.75">
      <c r="E686" s="15"/>
      <c r="G686" s="88"/>
      <c r="H686" s="100"/>
    </row>
    <row r="687" spans="5:8" ht="12.75">
      <c r="E687" s="15"/>
      <c r="G687" s="88"/>
      <c r="H687" s="100"/>
    </row>
    <row r="688" spans="5:8" ht="12.75">
      <c r="E688" s="15"/>
      <c r="G688" s="88"/>
      <c r="H688" s="100"/>
    </row>
    <row r="689" spans="5:8" ht="12.75">
      <c r="E689" s="15"/>
      <c r="G689" s="88"/>
      <c r="H689" s="100"/>
    </row>
    <row r="690" spans="5:8" ht="12.75">
      <c r="E690" s="15"/>
      <c r="G690" s="88"/>
      <c r="H690" s="100"/>
    </row>
    <row r="691" spans="5:8" ht="12.75">
      <c r="E691" s="15"/>
      <c r="G691" s="88"/>
      <c r="H691" s="100"/>
    </row>
    <row r="692" spans="5:8" ht="12.75">
      <c r="E692" s="15"/>
      <c r="G692" s="88"/>
      <c r="H692" s="100"/>
    </row>
    <row r="693" spans="5:8" ht="12.75">
      <c r="E693" s="15"/>
      <c r="G693" s="88"/>
      <c r="H693" s="100"/>
    </row>
    <row r="694" spans="5:8" ht="12.75">
      <c r="E694" s="15"/>
      <c r="G694" s="88"/>
      <c r="H694" s="100"/>
    </row>
    <row r="695" spans="5:8" ht="12.75">
      <c r="E695" s="15"/>
      <c r="G695" s="88"/>
      <c r="H695" s="100"/>
    </row>
    <row r="696" spans="5:8" ht="12.75">
      <c r="E696" s="15"/>
      <c r="G696" s="88"/>
      <c r="H696" s="100"/>
    </row>
    <row r="697" spans="5:8" ht="12.75">
      <c r="E697" s="15"/>
      <c r="G697" s="88"/>
      <c r="H697" s="100"/>
    </row>
    <row r="698" spans="5:8" ht="12.75">
      <c r="E698" s="15"/>
      <c r="G698" s="88"/>
      <c r="H698" s="100"/>
    </row>
    <row r="699" spans="5:8" ht="12.75">
      <c r="E699" s="15"/>
      <c r="G699" s="88"/>
      <c r="H699" s="100"/>
    </row>
    <row r="700" spans="5:8" ht="12.75">
      <c r="E700" s="15"/>
      <c r="G700" s="88"/>
      <c r="H700" s="100"/>
    </row>
    <row r="701" spans="5:8" ht="12.75">
      <c r="E701" s="15"/>
      <c r="G701" s="88"/>
      <c r="H701" s="100"/>
    </row>
    <row r="702" spans="5:8" ht="12.75">
      <c r="E702" s="15"/>
      <c r="G702" s="88"/>
      <c r="H702" s="100"/>
    </row>
    <row r="703" spans="5:8" ht="12.75">
      <c r="E703" s="15"/>
      <c r="G703" s="88"/>
      <c r="H703" s="100"/>
    </row>
    <row r="704" spans="5:8" ht="12.75">
      <c r="E704" s="15"/>
      <c r="G704" s="88"/>
      <c r="H704" s="100"/>
    </row>
    <row r="705" spans="5:8" ht="12.75">
      <c r="E705" s="15"/>
      <c r="G705" s="88"/>
      <c r="H705" s="100"/>
    </row>
    <row r="706" spans="5:8" ht="12.75">
      <c r="E706" s="15"/>
      <c r="G706" s="88"/>
      <c r="H706" s="100"/>
    </row>
    <row r="707" spans="5:8" ht="12.75">
      <c r="E707" s="15"/>
      <c r="G707" s="88"/>
      <c r="H707" s="100"/>
    </row>
    <row r="708" spans="5:8" ht="12.75">
      <c r="E708" s="15"/>
      <c r="G708" s="88"/>
      <c r="H708" s="100"/>
    </row>
    <row r="709" spans="5:8" ht="12.75">
      <c r="E709" s="15"/>
      <c r="G709" s="88"/>
      <c r="H709" s="100"/>
    </row>
    <row r="710" spans="5:8" ht="12.75">
      <c r="E710" s="15"/>
      <c r="G710" s="88"/>
      <c r="H710" s="100"/>
    </row>
    <row r="711" spans="5:8" ht="12.75">
      <c r="E711" s="15"/>
      <c r="G711" s="88"/>
      <c r="H711" s="100"/>
    </row>
    <row r="712" spans="5:8" ht="12.75">
      <c r="E712" s="15"/>
      <c r="G712" s="88"/>
      <c r="H712" s="100"/>
    </row>
    <row r="713" spans="5:8" ht="12.75">
      <c r="E713" s="15"/>
      <c r="G713" s="88"/>
      <c r="H713" s="100"/>
    </row>
    <row r="714" spans="5:8" ht="12.75">
      <c r="E714" s="15"/>
      <c r="G714" s="88"/>
      <c r="H714" s="100"/>
    </row>
    <row r="715" spans="5:8" ht="12.75">
      <c r="E715" s="15"/>
      <c r="G715" s="88"/>
      <c r="H715" s="100"/>
    </row>
    <row r="716" spans="5:8" ht="12.75">
      <c r="E716" s="15"/>
      <c r="G716" s="88"/>
      <c r="H716" s="100"/>
    </row>
    <row r="717" spans="5:8" ht="12.75">
      <c r="E717" s="15"/>
      <c r="G717" s="88"/>
      <c r="H717" s="100"/>
    </row>
    <row r="718" spans="5:8" ht="12.75">
      <c r="E718" s="15"/>
      <c r="G718" s="88"/>
      <c r="H718" s="100"/>
    </row>
    <row r="719" spans="5:8" ht="12.75">
      <c r="E719" s="15"/>
      <c r="G719" s="88"/>
      <c r="H719" s="100"/>
    </row>
    <row r="720" spans="5:8" ht="12.75">
      <c r="E720" s="15"/>
      <c r="G720" s="88"/>
      <c r="H720" s="100"/>
    </row>
    <row r="721" spans="5:8" ht="12.75">
      <c r="E721" s="15"/>
      <c r="G721" s="88"/>
      <c r="H721" s="100"/>
    </row>
    <row r="722" spans="5:8" ht="12.75">
      <c r="E722" s="15"/>
      <c r="G722" s="88"/>
      <c r="H722" s="100"/>
    </row>
    <row r="723" spans="5:8" ht="12.75">
      <c r="E723" s="15"/>
      <c r="G723" s="88"/>
      <c r="H723" s="100"/>
    </row>
    <row r="724" spans="5:8" ht="12.75">
      <c r="E724" s="15"/>
      <c r="G724" s="88"/>
      <c r="H724" s="100"/>
    </row>
    <row r="725" spans="5:8" ht="12.75">
      <c r="E725" s="15"/>
      <c r="G725" s="88"/>
      <c r="H725" s="100"/>
    </row>
    <row r="726" spans="5:8" ht="12.75">
      <c r="E726" s="15"/>
      <c r="G726" s="88"/>
      <c r="H726" s="100"/>
    </row>
    <row r="727" spans="5:8" ht="12.75">
      <c r="E727" s="15"/>
      <c r="G727" s="88"/>
      <c r="H727" s="100"/>
    </row>
    <row r="728" spans="5:8" ht="12.75">
      <c r="E728" s="15"/>
      <c r="G728" s="88"/>
      <c r="H728" s="100"/>
    </row>
    <row r="729" spans="5:8" ht="12.75">
      <c r="E729" s="15"/>
      <c r="G729" s="88"/>
      <c r="H729" s="100"/>
    </row>
    <row r="730" spans="5:8" ht="12.75">
      <c r="E730" s="15"/>
      <c r="G730" s="88"/>
      <c r="H730" s="100"/>
    </row>
    <row r="731" spans="5:8" ht="12.75">
      <c r="E731" s="15"/>
      <c r="G731" s="88"/>
      <c r="H731" s="100"/>
    </row>
    <row r="732" spans="5:8" ht="12.75">
      <c r="E732" s="15"/>
      <c r="G732" s="88"/>
      <c r="H732" s="100"/>
    </row>
    <row r="733" spans="5:8" ht="12.75">
      <c r="E733" s="15"/>
      <c r="G733" s="88"/>
      <c r="H733" s="100"/>
    </row>
    <row r="734" spans="5:8" ht="12.75">
      <c r="E734" s="15"/>
      <c r="G734" s="88"/>
      <c r="H734" s="100"/>
    </row>
    <row r="735" spans="5:8" ht="12.75">
      <c r="E735" s="15"/>
      <c r="G735" s="88"/>
      <c r="H735" s="100"/>
    </row>
    <row r="736" spans="5:8" ht="12.75">
      <c r="E736" s="15"/>
      <c r="G736" s="88"/>
      <c r="H736" s="100"/>
    </row>
    <row r="737" spans="5:8" ht="12.75">
      <c r="E737" s="15"/>
      <c r="G737" s="88"/>
      <c r="H737" s="100"/>
    </row>
    <row r="738" spans="5:8" ht="12.75">
      <c r="E738" s="15"/>
      <c r="G738" s="88"/>
      <c r="H738" s="100"/>
    </row>
    <row r="739" spans="5:8" ht="12.75">
      <c r="E739" s="15"/>
      <c r="G739" s="88"/>
      <c r="H739" s="100"/>
    </row>
    <row r="740" spans="5:8" ht="12.75">
      <c r="E740" s="15"/>
      <c r="G740" s="88"/>
      <c r="H740" s="100"/>
    </row>
    <row r="741" spans="5:8" ht="12.75">
      <c r="E741" s="15"/>
      <c r="G741" s="88"/>
      <c r="H741" s="100"/>
    </row>
    <row r="742" spans="5:8" ht="12.75">
      <c r="E742" s="15"/>
      <c r="G742" s="88"/>
      <c r="H742" s="100"/>
    </row>
    <row r="743" spans="5:8" ht="12.75">
      <c r="E743" s="15"/>
      <c r="G743" s="88"/>
      <c r="H743" s="100"/>
    </row>
    <row r="744" spans="5:8" ht="12.75">
      <c r="E744" s="15"/>
      <c r="G744" s="88"/>
      <c r="H744" s="100"/>
    </row>
    <row r="745" spans="5:8" ht="12.75">
      <c r="E745" s="15"/>
      <c r="G745" s="88"/>
      <c r="H745" s="100"/>
    </row>
    <row r="746" spans="5:8" ht="12.75">
      <c r="E746" s="15"/>
      <c r="G746" s="88"/>
      <c r="H746" s="100"/>
    </row>
    <row r="747" spans="5:8" ht="12.75">
      <c r="E747" s="15"/>
      <c r="G747" s="88"/>
      <c r="H747" s="100"/>
    </row>
    <row r="748" spans="5:8" ht="12.75">
      <c r="E748" s="15"/>
      <c r="G748" s="88"/>
      <c r="H748" s="100"/>
    </row>
    <row r="749" spans="5:8" ht="12.75">
      <c r="E749" s="15"/>
      <c r="G749" s="88"/>
      <c r="H749" s="100"/>
    </row>
    <row r="750" spans="5:8" ht="12.75">
      <c r="E750" s="15"/>
      <c r="G750" s="88"/>
      <c r="H750" s="100"/>
    </row>
    <row r="751" spans="5:8" ht="12.75">
      <c r="E751" s="15"/>
      <c r="G751" s="88"/>
      <c r="H751" s="100"/>
    </row>
    <row r="752" spans="5:8" ht="12.75">
      <c r="E752" s="15"/>
      <c r="G752" s="88"/>
      <c r="H752" s="100"/>
    </row>
    <row r="753" spans="5:8" ht="12.75">
      <c r="E753" s="15"/>
      <c r="G753" s="88"/>
      <c r="H753" s="100"/>
    </row>
    <row r="754" spans="5:8" ht="12.75">
      <c r="E754" s="15"/>
      <c r="G754" s="88"/>
      <c r="H754" s="100"/>
    </row>
    <row r="755" spans="5:8" ht="12.75">
      <c r="E755" s="15"/>
      <c r="G755" s="88"/>
      <c r="H755" s="100"/>
    </row>
    <row r="756" spans="5:8" ht="12.75">
      <c r="E756" s="15"/>
      <c r="G756" s="88"/>
      <c r="H756" s="100"/>
    </row>
    <row r="757" spans="5:8" ht="12.75">
      <c r="E757" s="15"/>
      <c r="G757" s="88"/>
      <c r="H757" s="100"/>
    </row>
    <row r="758" spans="5:8" ht="12.75">
      <c r="E758" s="15"/>
      <c r="G758" s="88"/>
      <c r="H758" s="100"/>
    </row>
    <row r="759" spans="5:8" ht="12.75">
      <c r="E759" s="15"/>
      <c r="G759" s="88"/>
      <c r="H759" s="100"/>
    </row>
    <row r="760" spans="5:8" ht="12.75">
      <c r="E760" s="15"/>
      <c r="G760" s="88"/>
      <c r="H760" s="100"/>
    </row>
    <row r="761" spans="5:8" ht="12.75">
      <c r="E761" s="15"/>
      <c r="G761" s="88"/>
      <c r="H761" s="100"/>
    </row>
    <row r="762" spans="5:8" ht="12.75">
      <c r="E762" s="15"/>
      <c r="G762" s="88"/>
      <c r="H762" s="100"/>
    </row>
    <row r="763" spans="5:8" ht="12.75">
      <c r="E763" s="15"/>
      <c r="G763" s="88"/>
      <c r="H763" s="100"/>
    </row>
    <row r="764" spans="5:8" ht="12.75">
      <c r="E764" s="15"/>
      <c r="G764" s="88"/>
      <c r="H764" s="100"/>
    </row>
    <row r="765" spans="5:8" ht="12.75">
      <c r="E765" s="15"/>
      <c r="G765" s="88"/>
      <c r="H765" s="100"/>
    </row>
    <row r="766" spans="5:8" ht="12.75">
      <c r="E766" s="15"/>
      <c r="G766" s="88"/>
      <c r="H766" s="100"/>
    </row>
    <row r="767" spans="5:8" ht="12.75">
      <c r="E767" s="15"/>
      <c r="G767" s="88"/>
      <c r="H767" s="100"/>
    </row>
    <row r="768" spans="5:8" ht="12.75">
      <c r="E768" s="15"/>
      <c r="G768" s="88"/>
      <c r="H768" s="100"/>
    </row>
    <row r="769" spans="5:8" ht="12.75">
      <c r="E769" s="15"/>
      <c r="G769" s="88"/>
      <c r="H769" s="100"/>
    </row>
    <row r="770" spans="5:8" ht="12.75">
      <c r="E770" s="15"/>
      <c r="G770" s="88"/>
      <c r="H770" s="100"/>
    </row>
    <row r="771" spans="5:8" ht="12.75">
      <c r="E771" s="15"/>
      <c r="G771" s="88"/>
      <c r="H771" s="100"/>
    </row>
    <row r="772" spans="5:8" ht="12.75">
      <c r="E772" s="15"/>
      <c r="G772" s="88"/>
      <c r="H772" s="100"/>
    </row>
    <row r="773" spans="5:8" ht="12.75">
      <c r="E773" s="15"/>
      <c r="G773" s="88"/>
      <c r="H773" s="100"/>
    </row>
    <row r="774" spans="5:8" ht="12.75">
      <c r="E774" s="15"/>
      <c r="G774" s="88"/>
      <c r="H774" s="100"/>
    </row>
    <row r="775" spans="5:8" ht="12.75">
      <c r="E775" s="15"/>
      <c r="G775" s="88"/>
      <c r="H775" s="100"/>
    </row>
    <row r="776" spans="5:8" ht="12.75">
      <c r="E776" s="15"/>
      <c r="G776" s="88"/>
      <c r="H776" s="100"/>
    </row>
    <row r="777" spans="5:8" ht="12.75">
      <c r="E777" s="15"/>
      <c r="G777" s="88"/>
      <c r="H777" s="100"/>
    </row>
    <row r="778" spans="5:8" ht="12.75">
      <c r="E778" s="15"/>
      <c r="G778" s="88"/>
      <c r="H778" s="100"/>
    </row>
    <row r="779" spans="5:8" ht="12.75">
      <c r="E779" s="15"/>
      <c r="G779" s="88"/>
      <c r="H779" s="100"/>
    </row>
    <row r="780" spans="5:8" ht="12.75">
      <c r="E780" s="15"/>
      <c r="G780" s="88"/>
      <c r="H780" s="100"/>
    </row>
    <row r="781" spans="5:8" ht="12.75">
      <c r="E781" s="15"/>
      <c r="G781" s="88"/>
      <c r="H781" s="100"/>
    </row>
    <row r="782" spans="5:8" ht="12.75">
      <c r="E782" s="15"/>
      <c r="G782" s="88"/>
      <c r="H782" s="100"/>
    </row>
    <row r="783" spans="5:8" ht="12.75">
      <c r="E783" s="15"/>
      <c r="G783" s="88"/>
      <c r="H783" s="100"/>
    </row>
    <row r="784" spans="5:8" ht="12.75">
      <c r="E784" s="15"/>
      <c r="G784" s="88"/>
      <c r="H784" s="100"/>
    </row>
    <row r="785" spans="5:8" ht="12.75">
      <c r="E785" s="15"/>
      <c r="G785" s="88"/>
      <c r="H785" s="100"/>
    </row>
    <row r="786" spans="5:8" ht="12.75">
      <c r="E786" s="15"/>
      <c r="G786" s="88"/>
      <c r="H786" s="100"/>
    </row>
    <row r="787" spans="5:8" ht="12.75">
      <c r="E787" s="15"/>
      <c r="G787" s="88"/>
      <c r="H787" s="100"/>
    </row>
    <row r="788" spans="5:8" ht="12.75">
      <c r="E788" s="15"/>
      <c r="G788" s="88"/>
      <c r="H788" s="100"/>
    </row>
    <row r="789" spans="5:8" ht="12.75">
      <c r="E789" s="15"/>
      <c r="G789" s="88"/>
      <c r="H789" s="100"/>
    </row>
    <row r="790" spans="5:8" ht="12.75">
      <c r="E790" s="15"/>
      <c r="G790" s="88"/>
      <c r="H790" s="100"/>
    </row>
    <row r="791" spans="5:8" ht="12.75">
      <c r="E791" s="15"/>
      <c r="G791" s="88"/>
      <c r="H791" s="100"/>
    </row>
    <row r="792" spans="5:8" ht="12.75">
      <c r="E792" s="15"/>
      <c r="G792" s="88"/>
      <c r="H792" s="100"/>
    </row>
    <row r="793" spans="5:8" ht="12.75">
      <c r="E793" s="15"/>
      <c r="G793" s="88"/>
      <c r="H793" s="100"/>
    </row>
    <row r="794" spans="5:8" ht="12.75">
      <c r="E794" s="15"/>
      <c r="G794" s="88"/>
      <c r="H794" s="100"/>
    </row>
    <row r="795" spans="5:8" ht="12.75">
      <c r="E795" s="15"/>
      <c r="G795" s="88"/>
      <c r="H795" s="100"/>
    </row>
    <row r="796" spans="5:8" ht="12.75">
      <c r="E796" s="15"/>
      <c r="G796" s="88"/>
      <c r="H796" s="100"/>
    </row>
    <row r="797" spans="5:8" ht="12.75">
      <c r="E797" s="15"/>
      <c r="G797" s="88"/>
      <c r="H797" s="100"/>
    </row>
    <row r="798" spans="5:8" ht="12.75">
      <c r="E798" s="15"/>
      <c r="G798" s="88"/>
      <c r="H798" s="100"/>
    </row>
    <row r="799" spans="5:8" ht="12.75">
      <c r="E799" s="15"/>
      <c r="G799" s="88"/>
      <c r="H799" s="100"/>
    </row>
    <row r="800" spans="5:8" ht="12.75">
      <c r="E800" s="15"/>
      <c r="G800" s="88"/>
      <c r="H800" s="100"/>
    </row>
    <row r="801" spans="5:8" ht="12.75">
      <c r="E801" s="15"/>
      <c r="G801" s="88"/>
      <c r="H801" s="100"/>
    </row>
    <row r="802" spans="5:8" ht="12.75">
      <c r="E802" s="15"/>
      <c r="G802" s="88"/>
      <c r="H802" s="100"/>
    </row>
    <row r="803" spans="5:8" ht="12.75">
      <c r="E803" s="15"/>
      <c r="G803" s="88"/>
      <c r="H803" s="100"/>
    </row>
    <row r="804" spans="5:8" ht="12.75">
      <c r="E804" s="15"/>
      <c r="G804" s="88"/>
      <c r="H804" s="100"/>
    </row>
    <row r="805" spans="5:8" ht="12.75">
      <c r="E805" s="15"/>
      <c r="G805" s="88"/>
      <c r="H805" s="100"/>
    </row>
    <row r="806" spans="5:8" ht="12.75">
      <c r="E806" s="15"/>
      <c r="G806" s="88"/>
      <c r="H806" s="100"/>
    </row>
    <row r="807" spans="5:8" ht="12.75">
      <c r="E807" s="15"/>
      <c r="G807" s="88"/>
      <c r="H807" s="100"/>
    </row>
    <row r="808" spans="5:8" ht="12.75">
      <c r="E808" s="15"/>
      <c r="G808" s="88"/>
      <c r="H808" s="100"/>
    </row>
    <row r="809" spans="5:8" ht="12.75">
      <c r="E809" s="15"/>
      <c r="G809" s="88"/>
      <c r="H809" s="100"/>
    </row>
    <row r="810" spans="5:8" ht="12.75">
      <c r="E810" s="15"/>
      <c r="G810" s="88"/>
      <c r="H810" s="100"/>
    </row>
    <row r="811" spans="5:8" ht="12.75">
      <c r="E811" s="15"/>
      <c r="G811" s="88"/>
      <c r="H811" s="100"/>
    </row>
    <row r="812" spans="5:8" ht="12.75">
      <c r="E812" s="15"/>
      <c r="G812" s="88"/>
      <c r="H812" s="100"/>
    </row>
    <row r="813" spans="5:8" ht="12.75">
      <c r="E813" s="15"/>
      <c r="G813" s="88"/>
      <c r="H813" s="100"/>
    </row>
    <row r="814" spans="5:8" ht="12.75">
      <c r="E814" s="15"/>
      <c r="G814" s="88"/>
      <c r="H814" s="100"/>
    </row>
    <row r="815" spans="5:8" ht="12.75">
      <c r="E815" s="15"/>
      <c r="G815" s="88"/>
      <c r="H815" s="100"/>
    </row>
    <row r="816" spans="5:8" ht="12.75">
      <c r="E816" s="15"/>
      <c r="G816" s="88"/>
      <c r="H816" s="100"/>
    </row>
    <row r="817" spans="5:8" ht="12.75">
      <c r="E817" s="15"/>
      <c r="G817" s="88"/>
      <c r="H817" s="100"/>
    </row>
    <row r="818" spans="5:8" ht="12.75">
      <c r="E818" s="15"/>
      <c r="G818" s="88"/>
      <c r="H818" s="100"/>
    </row>
    <row r="819" spans="5:8" ht="12.75">
      <c r="E819" s="15"/>
      <c r="G819" s="88"/>
      <c r="H819" s="100"/>
    </row>
    <row r="820" spans="5:8" ht="12.75">
      <c r="E820" s="15"/>
      <c r="G820" s="88"/>
      <c r="H820" s="100"/>
    </row>
    <row r="821" spans="5:8" ht="12.75">
      <c r="E821" s="15"/>
      <c r="G821" s="88"/>
      <c r="H821" s="100"/>
    </row>
    <row r="822" spans="5:8" ht="12.75">
      <c r="E822" s="15"/>
      <c r="G822" s="88"/>
      <c r="H822" s="100"/>
    </row>
    <row r="823" spans="5:8" ht="12.75">
      <c r="E823" s="15"/>
      <c r="G823" s="88"/>
      <c r="H823" s="100"/>
    </row>
    <row r="824" spans="5:8" ht="12.75">
      <c r="E824" s="15"/>
      <c r="G824" s="88"/>
      <c r="H824" s="100"/>
    </row>
    <row r="825" spans="5:8" ht="12.75">
      <c r="E825" s="15"/>
      <c r="G825" s="88"/>
      <c r="H825" s="100"/>
    </row>
    <row r="826" spans="5:8" ht="12.75">
      <c r="E826" s="15"/>
      <c r="G826" s="88"/>
      <c r="H826" s="100"/>
    </row>
    <row r="827" spans="5:8" ht="12.75">
      <c r="E827" s="15"/>
      <c r="G827" s="88"/>
      <c r="H827" s="100"/>
    </row>
    <row r="828" spans="5:8" ht="12.75">
      <c r="E828" s="15"/>
      <c r="G828" s="88"/>
      <c r="H828" s="100"/>
    </row>
    <row r="829" spans="5:8" ht="12.75">
      <c r="E829" s="15"/>
      <c r="G829" s="88"/>
      <c r="H829" s="100"/>
    </row>
    <row r="830" spans="5:8" ht="12.75">
      <c r="E830" s="15"/>
      <c r="G830" s="88"/>
      <c r="H830" s="100"/>
    </row>
    <row r="831" spans="5:8" ht="12.75">
      <c r="E831" s="15"/>
      <c r="G831" s="88"/>
      <c r="H831" s="100"/>
    </row>
    <row r="832" spans="5:8" ht="12.75">
      <c r="E832" s="15"/>
      <c r="G832" s="88"/>
      <c r="H832" s="100"/>
    </row>
    <row r="833" spans="5:8" ht="12.75">
      <c r="E833" s="15"/>
      <c r="G833" s="88"/>
      <c r="H833" s="100"/>
    </row>
    <row r="834" spans="5:8" ht="12.75">
      <c r="E834" s="15"/>
      <c r="G834" s="88"/>
      <c r="H834" s="100"/>
    </row>
    <row r="835" spans="5:8" ht="12.75">
      <c r="E835" s="15"/>
      <c r="G835" s="88"/>
      <c r="H835" s="100"/>
    </row>
    <row r="836" spans="5:8" ht="12.75">
      <c r="E836" s="15"/>
      <c r="G836" s="88"/>
      <c r="H836" s="100"/>
    </row>
    <row r="837" spans="5:8" ht="12.75">
      <c r="E837" s="15"/>
      <c r="G837" s="88"/>
      <c r="H837" s="100"/>
    </row>
    <row r="838" spans="5:8" ht="12.75">
      <c r="E838" s="15"/>
      <c r="G838" s="88"/>
      <c r="H838" s="100"/>
    </row>
    <row r="839" spans="5:8" ht="12.75">
      <c r="E839" s="15"/>
      <c r="G839" s="88"/>
      <c r="H839" s="100"/>
    </row>
    <row r="840" spans="5:8" ht="12.75">
      <c r="E840" s="15"/>
      <c r="G840" s="88"/>
      <c r="H840" s="100"/>
    </row>
    <row r="841" spans="5:8" ht="12.75">
      <c r="E841" s="15"/>
      <c r="G841" s="88"/>
      <c r="H841" s="100"/>
    </row>
    <row r="842" spans="5:8" ht="12.75">
      <c r="E842" s="15"/>
      <c r="G842" s="88"/>
      <c r="H842" s="100"/>
    </row>
    <row r="843" spans="5:8" ht="12.75">
      <c r="E843" s="15"/>
      <c r="G843" s="88"/>
      <c r="H843" s="100"/>
    </row>
    <row r="844" spans="5:8" ht="12.75">
      <c r="E844" s="15"/>
      <c r="G844" s="88"/>
      <c r="H844" s="100"/>
    </row>
    <row r="845" spans="5:8" ht="12.75">
      <c r="E845" s="15"/>
      <c r="G845" s="88"/>
      <c r="H845" s="100"/>
    </row>
    <row r="846" spans="5:8" ht="12.75">
      <c r="E846" s="15"/>
      <c r="G846" s="88"/>
      <c r="H846" s="100"/>
    </row>
    <row r="847" spans="5:8" ht="12.75">
      <c r="E847" s="15"/>
      <c r="G847" s="88"/>
      <c r="H847" s="100"/>
    </row>
    <row r="848" spans="5:8" ht="12.75">
      <c r="E848" s="15"/>
      <c r="G848" s="88"/>
      <c r="H848" s="100"/>
    </row>
    <row r="849" spans="5:8" ht="12.75">
      <c r="E849" s="15"/>
      <c r="G849" s="88"/>
      <c r="H849" s="100"/>
    </row>
    <row r="850" spans="5:8" ht="12.75">
      <c r="E850" s="15"/>
      <c r="G850" s="88"/>
      <c r="H850" s="100"/>
    </row>
    <row r="851" spans="5:8" ht="12.75">
      <c r="E851" s="15"/>
      <c r="G851" s="88"/>
      <c r="H851" s="100"/>
    </row>
    <row r="852" spans="5:8" ht="12.75">
      <c r="E852" s="15"/>
      <c r="G852" s="88"/>
      <c r="H852" s="100"/>
    </row>
    <row r="853" spans="5:8" ht="12.75">
      <c r="E853" s="15"/>
      <c r="G853" s="88"/>
      <c r="H853" s="100"/>
    </row>
    <row r="854" spans="5:8" ht="12.75">
      <c r="E854" s="15"/>
      <c r="G854" s="88"/>
      <c r="H854" s="100"/>
    </row>
    <row r="855" spans="5:8" ht="12.75">
      <c r="E855" s="15"/>
      <c r="G855" s="88"/>
      <c r="H855" s="100"/>
    </row>
    <row r="856" spans="5:8" ht="12.75">
      <c r="E856" s="15"/>
      <c r="G856" s="88"/>
      <c r="H856" s="100"/>
    </row>
    <row r="857" spans="5:8" ht="12.75">
      <c r="E857" s="15"/>
      <c r="G857" s="88"/>
      <c r="H857" s="100"/>
    </row>
    <row r="858" spans="5:8" ht="12.75">
      <c r="E858" s="15"/>
      <c r="G858" s="88"/>
      <c r="H858" s="100"/>
    </row>
    <row r="859" spans="5:8" ht="12.75">
      <c r="E859" s="15"/>
      <c r="G859" s="88"/>
      <c r="H859" s="100"/>
    </row>
    <row r="860" spans="5:8" ht="12.75">
      <c r="E860" s="15"/>
      <c r="G860" s="88"/>
      <c r="H860" s="100"/>
    </row>
    <row r="861" spans="5:8" ht="12.75">
      <c r="E861" s="15"/>
      <c r="G861" s="88"/>
      <c r="H861" s="100"/>
    </row>
    <row r="862" spans="5:8" ht="12.75">
      <c r="E862" s="15"/>
      <c r="G862" s="88"/>
      <c r="H862" s="100"/>
    </row>
    <row r="863" spans="5:8" ht="12.75">
      <c r="E863" s="15"/>
      <c r="G863" s="88"/>
      <c r="H863" s="100"/>
    </row>
    <row r="864" spans="5:8" ht="12.75">
      <c r="E864" s="15"/>
      <c r="G864" s="88"/>
      <c r="H864" s="100"/>
    </row>
    <row r="865" spans="5:8" ht="12.75">
      <c r="E865" s="15"/>
      <c r="G865" s="88"/>
      <c r="H865" s="100"/>
    </row>
    <row r="866" spans="5:8" ht="12.75">
      <c r="E866" s="15"/>
      <c r="G866" s="88"/>
      <c r="H866" s="100"/>
    </row>
    <row r="867" spans="5:8" ht="12.75">
      <c r="E867" s="15"/>
      <c r="G867" s="88"/>
      <c r="H867" s="100"/>
    </row>
    <row r="868" spans="5:8" ht="12.75">
      <c r="E868" s="15"/>
      <c r="G868" s="88"/>
      <c r="H868" s="100"/>
    </row>
    <row r="869" spans="5:8" ht="12.75">
      <c r="E869" s="15"/>
      <c r="G869" s="88"/>
      <c r="H869" s="100"/>
    </row>
    <row r="870" spans="5:8" ht="12.75">
      <c r="E870" s="15"/>
      <c r="G870" s="88"/>
      <c r="H870" s="100"/>
    </row>
    <row r="871" spans="5:8" ht="12.75">
      <c r="E871" s="15"/>
      <c r="G871" s="88"/>
      <c r="H871" s="100"/>
    </row>
    <row r="872" spans="5:8" ht="12.75">
      <c r="E872" s="15"/>
      <c r="G872" s="88"/>
      <c r="H872" s="100"/>
    </row>
    <row r="873" spans="5:8" ht="12.75">
      <c r="E873" s="15"/>
      <c r="G873" s="88"/>
      <c r="H873" s="100"/>
    </row>
    <row r="874" spans="5:8" ht="12.75">
      <c r="E874" s="15"/>
      <c r="G874" s="88"/>
      <c r="H874" s="100"/>
    </row>
    <row r="875" spans="5:8" ht="12.75">
      <c r="E875" s="15"/>
      <c r="G875" s="88"/>
      <c r="H875" s="100"/>
    </row>
    <row r="876" spans="5:8" ht="12.75">
      <c r="E876" s="15"/>
      <c r="G876" s="88"/>
      <c r="H876" s="100"/>
    </row>
    <row r="877" spans="5:8" ht="12.75">
      <c r="E877" s="15"/>
      <c r="G877" s="88"/>
      <c r="H877" s="100"/>
    </row>
    <row r="878" spans="5:8" ht="12.75">
      <c r="E878" s="15"/>
      <c r="G878" s="88"/>
      <c r="H878" s="100"/>
    </row>
    <row r="879" spans="5:8" ht="12.75">
      <c r="E879" s="15"/>
      <c r="G879" s="88"/>
      <c r="H879" s="100"/>
    </row>
    <row r="880" spans="5:8" ht="12.75">
      <c r="E880" s="15"/>
      <c r="G880" s="88"/>
      <c r="H880" s="100"/>
    </row>
    <row r="881" spans="5:8" ht="12.75">
      <c r="E881" s="15"/>
      <c r="G881" s="88"/>
      <c r="H881" s="100"/>
    </row>
    <row r="882" spans="5:8" ht="12.75">
      <c r="E882" s="15"/>
      <c r="G882" s="88"/>
      <c r="H882" s="100"/>
    </row>
    <row r="883" spans="5:8" ht="12.75">
      <c r="E883" s="15"/>
      <c r="G883" s="88"/>
      <c r="H883" s="100"/>
    </row>
    <row r="884" spans="5:8" ht="12.75">
      <c r="E884" s="15"/>
      <c r="G884" s="88"/>
      <c r="H884" s="100"/>
    </row>
    <row r="885" spans="5:8" ht="12.75">
      <c r="E885" s="15"/>
      <c r="G885" s="88"/>
      <c r="H885" s="100"/>
    </row>
    <row r="886" spans="5:8" ht="12.75">
      <c r="E886" s="15"/>
      <c r="G886" s="88"/>
      <c r="H886" s="100"/>
    </row>
    <row r="887" spans="5:8" ht="12.75">
      <c r="E887" s="15"/>
      <c r="G887" s="88"/>
      <c r="H887" s="100"/>
    </row>
    <row r="888" spans="5:8" ht="12.75">
      <c r="E888" s="15"/>
      <c r="G888" s="88"/>
      <c r="H888" s="100"/>
    </row>
    <row r="889" spans="5:8" ht="12.75">
      <c r="E889" s="15"/>
      <c r="G889" s="88"/>
      <c r="H889" s="100"/>
    </row>
    <row r="890" spans="5:8" ht="12.75">
      <c r="E890" s="15"/>
      <c r="G890" s="88"/>
      <c r="H890" s="100"/>
    </row>
    <row r="891" spans="5:8" ht="12.75">
      <c r="E891" s="15"/>
      <c r="G891" s="88"/>
      <c r="H891" s="100"/>
    </row>
    <row r="892" spans="5:8" ht="12.75">
      <c r="E892" s="15"/>
      <c r="G892" s="88"/>
      <c r="H892" s="100"/>
    </row>
    <row r="893" spans="5:8" ht="12.75">
      <c r="E893" s="15"/>
      <c r="G893" s="88"/>
      <c r="H893" s="100"/>
    </row>
    <row r="894" spans="5:8" ht="12.75">
      <c r="E894" s="15"/>
      <c r="G894" s="88"/>
      <c r="H894" s="100"/>
    </row>
    <row r="895" spans="5:8" ht="12.75">
      <c r="E895" s="15"/>
      <c r="G895" s="88"/>
      <c r="H895" s="100"/>
    </row>
    <row r="896" spans="5:8" ht="12.75">
      <c r="E896" s="15"/>
      <c r="G896" s="88"/>
      <c r="H896" s="100"/>
    </row>
    <row r="897" spans="5:8" ht="12.75">
      <c r="E897" s="15"/>
      <c r="G897" s="88"/>
      <c r="H897" s="100"/>
    </row>
    <row r="898" spans="5:8" ht="12.75">
      <c r="E898" s="15"/>
      <c r="G898" s="88"/>
      <c r="H898" s="100"/>
    </row>
    <row r="899" spans="5:8" ht="12.75">
      <c r="E899" s="15"/>
      <c r="G899" s="88"/>
      <c r="H899" s="100"/>
    </row>
    <row r="900" spans="5:8" ht="12.75">
      <c r="E900" s="15"/>
      <c r="G900" s="88"/>
      <c r="H900" s="100"/>
    </row>
    <row r="901" spans="5:8" ht="12.75">
      <c r="E901" s="15"/>
      <c r="G901" s="88"/>
      <c r="H901" s="100"/>
    </row>
    <row r="902" spans="5:8" ht="12.75">
      <c r="E902" s="15"/>
      <c r="G902" s="88"/>
      <c r="H902" s="100"/>
    </row>
    <row r="903" spans="5:8" ht="12.75">
      <c r="E903" s="15"/>
      <c r="G903" s="88"/>
      <c r="H903" s="100"/>
    </row>
    <row r="904" spans="5:8" ht="12.75">
      <c r="E904" s="15"/>
      <c r="G904" s="88"/>
      <c r="H904" s="100"/>
    </row>
    <row r="905" spans="5:8" ht="12.75">
      <c r="E905" s="15"/>
      <c r="G905" s="88"/>
      <c r="H905" s="100"/>
    </row>
    <row r="906" spans="5:8" ht="12.75">
      <c r="E906" s="15"/>
      <c r="G906" s="88"/>
      <c r="H906" s="100"/>
    </row>
    <row r="907" spans="5:8" ht="12.75">
      <c r="E907" s="15"/>
      <c r="G907" s="88"/>
      <c r="H907" s="100"/>
    </row>
    <row r="908" spans="5:8" ht="12.75">
      <c r="E908" s="15"/>
      <c r="G908" s="88"/>
      <c r="H908" s="100"/>
    </row>
    <row r="909" spans="5:8" ht="12.75">
      <c r="E909" s="15"/>
      <c r="G909" s="88"/>
      <c r="H909" s="100"/>
    </row>
    <row r="910" spans="5:8" ht="12.75">
      <c r="E910" s="15"/>
      <c r="G910" s="88"/>
      <c r="H910" s="100"/>
    </row>
    <row r="911" spans="5:8" ht="12.75">
      <c r="E911" s="15"/>
      <c r="G911" s="88"/>
      <c r="H911" s="100"/>
    </row>
    <row r="912" spans="5:8" ht="12.75">
      <c r="E912" s="15"/>
      <c r="G912" s="88"/>
      <c r="H912" s="100"/>
    </row>
    <row r="913" spans="5:8" ht="12.75">
      <c r="E913" s="15"/>
      <c r="G913" s="88"/>
      <c r="H913" s="100"/>
    </row>
    <row r="914" spans="5:8" ht="12.75">
      <c r="E914" s="15"/>
      <c r="G914" s="88"/>
      <c r="H914" s="100"/>
    </row>
    <row r="915" spans="5:8" ht="12.75">
      <c r="E915" s="15"/>
      <c r="G915" s="88"/>
      <c r="H915" s="100"/>
    </row>
    <row r="916" spans="5:8" ht="12.75">
      <c r="E916" s="15"/>
      <c r="G916" s="88"/>
      <c r="H916" s="100"/>
    </row>
    <row r="917" spans="5:8" ht="12.75">
      <c r="E917" s="15"/>
      <c r="G917" s="88"/>
      <c r="H917" s="100"/>
    </row>
    <row r="918" spans="5:8" ht="12.75">
      <c r="E918" s="15"/>
      <c r="G918" s="88"/>
      <c r="H918" s="100"/>
    </row>
    <row r="919" spans="5:8" ht="12.75">
      <c r="E919" s="15"/>
      <c r="G919" s="88"/>
      <c r="H919" s="100"/>
    </row>
    <row r="920" spans="5:8" ht="12.75">
      <c r="E920" s="15"/>
      <c r="G920" s="88"/>
      <c r="H920" s="100"/>
    </row>
    <row r="921" spans="5:8" ht="12.75">
      <c r="E921" s="15"/>
      <c r="G921" s="88"/>
      <c r="H921" s="100"/>
    </row>
    <row r="922" spans="5:8" ht="12.75">
      <c r="E922" s="15"/>
      <c r="G922" s="88"/>
      <c r="H922" s="100"/>
    </row>
    <row r="923" spans="5:8" ht="12.75">
      <c r="E923" s="15"/>
      <c r="G923" s="88"/>
      <c r="H923" s="100"/>
    </row>
    <row r="924" spans="5:8" ht="12.75">
      <c r="E924" s="15"/>
      <c r="G924" s="88"/>
      <c r="H924" s="100"/>
    </row>
    <row r="925" spans="5:8" ht="12.75">
      <c r="E925" s="15"/>
      <c r="G925" s="88"/>
      <c r="H925" s="100"/>
    </row>
    <row r="926" spans="5:8" ht="12.75">
      <c r="E926" s="15"/>
      <c r="G926" s="88"/>
      <c r="H926" s="100"/>
    </row>
    <row r="927" spans="5:8" ht="12.75">
      <c r="E927" s="15"/>
      <c r="G927" s="88"/>
      <c r="H927" s="100"/>
    </row>
    <row r="928" spans="5:8" ht="12.75">
      <c r="E928" s="15"/>
      <c r="G928" s="88"/>
      <c r="H928" s="100"/>
    </row>
    <row r="929" spans="5:8" ht="12.75">
      <c r="E929" s="15"/>
      <c r="G929" s="88"/>
      <c r="H929" s="100"/>
    </row>
    <row r="930" spans="5:8" ht="12.75">
      <c r="E930" s="15"/>
      <c r="G930" s="88"/>
      <c r="H930" s="100"/>
    </row>
    <row r="931" spans="5:8" ht="12.75">
      <c r="E931" s="15"/>
      <c r="G931" s="88"/>
      <c r="H931" s="100"/>
    </row>
    <row r="932" spans="5:8" ht="12.75">
      <c r="E932" s="15"/>
      <c r="G932" s="88"/>
      <c r="H932" s="100"/>
    </row>
    <row r="933" spans="5:8" ht="12.75">
      <c r="E933" s="15"/>
      <c r="G933" s="88"/>
      <c r="H933" s="100"/>
    </row>
    <row r="934" spans="5:8" ht="12.75">
      <c r="E934" s="15"/>
      <c r="G934" s="88"/>
      <c r="H934" s="100"/>
    </row>
    <row r="935" spans="5:8" ht="12.75">
      <c r="E935" s="15"/>
      <c r="G935" s="88"/>
      <c r="H935" s="100"/>
    </row>
    <row r="936" spans="5:8" ht="12.75">
      <c r="E936" s="15"/>
      <c r="G936" s="88"/>
      <c r="H936" s="100"/>
    </row>
    <row r="937" spans="5:8" ht="12.75">
      <c r="E937" s="15"/>
      <c r="G937" s="88"/>
      <c r="H937" s="100"/>
    </row>
    <row r="938" spans="5:8" ht="12.75">
      <c r="E938" s="15"/>
      <c r="G938" s="88"/>
      <c r="H938" s="100"/>
    </row>
    <row r="939" spans="5:8" ht="12.75">
      <c r="E939" s="15"/>
      <c r="G939" s="88"/>
      <c r="H939" s="100"/>
    </row>
    <row r="940" spans="5:8" ht="12.75">
      <c r="E940" s="15"/>
      <c r="G940" s="88"/>
      <c r="H940" s="100"/>
    </row>
    <row r="941" spans="5:8" ht="12.75">
      <c r="E941" s="15"/>
      <c r="G941" s="88"/>
      <c r="H941" s="100"/>
    </row>
    <row r="942" spans="5:8" ht="12.75">
      <c r="E942" s="15"/>
      <c r="G942" s="88"/>
      <c r="H942" s="100"/>
    </row>
    <row r="943" spans="5:8" ht="12.75">
      <c r="E943" s="15"/>
      <c r="G943" s="88"/>
      <c r="H943" s="100"/>
    </row>
    <row r="944" spans="5:8" ht="12.75">
      <c r="E944" s="15"/>
      <c r="G944" s="88"/>
      <c r="H944" s="100"/>
    </row>
    <row r="945" spans="5:8" ht="12.75">
      <c r="E945" s="15"/>
      <c r="G945" s="88"/>
      <c r="H945" s="100"/>
    </row>
    <row r="946" spans="5:8" ht="12.75">
      <c r="E946" s="15"/>
      <c r="G946" s="88"/>
      <c r="H946" s="100"/>
    </row>
    <row r="947" spans="5:8" ht="12.75">
      <c r="E947" s="15"/>
      <c r="G947" s="88"/>
      <c r="H947" s="100"/>
    </row>
    <row r="948" spans="5:8" ht="12.75">
      <c r="E948" s="15"/>
      <c r="G948" s="88"/>
      <c r="H948" s="100"/>
    </row>
    <row r="949" spans="5:8" ht="12.75">
      <c r="E949" s="15"/>
      <c r="G949" s="88"/>
      <c r="H949" s="100"/>
    </row>
    <row r="950" spans="5:8" ht="12.75">
      <c r="E950" s="15"/>
      <c r="G950" s="88"/>
      <c r="H950" s="100"/>
    </row>
    <row r="951" spans="5:8" ht="12.75">
      <c r="E951" s="15"/>
      <c r="G951" s="88"/>
      <c r="H951" s="100"/>
    </row>
    <row r="952" spans="5:8" ht="12.75">
      <c r="E952" s="15"/>
      <c r="G952" s="88"/>
      <c r="H952" s="100"/>
    </row>
    <row r="953" spans="5:8" ht="12.75">
      <c r="E953" s="15"/>
      <c r="G953" s="88"/>
      <c r="H953" s="100"/>
    </row>
    <row r="954" spans="5:8" ht="12.75">
      <c r="E954" s="15"/>
      <c r="G954" s="88"/>
      <c r="H954" s="100"/>
    </row>
    <row r="955" spans="5:8" ht="12.75">
      <c r="E955" s="15"/>
      <c r="G955" s="88"/>
      <c r="H955" s="100"/>
    </row>
    <row r="956" spans="5:8" ht="12.75">
      <c r="E956" s="15"/>
      <c r="G956" s="88"/>
      <c r="H956" s="100"/>
    </row>
    <row r="957" spans="5:8" ht="12.75">
      <c r="E957" s="15"/>
      <c r="G957" s="88"/>
      <c r="H957" s="100"/>
    </row>
    <row r="958" spans="5:8" ht="12.75">
      <c r="E958" s="15"/>
      <c r="G958" s="88"/>
      <c r="H958" s="100"/>
    </row>
    <row r="959" spans="5:8" ht="12.75">
      <c r="E959" s="15"/>
      <c r="G959" s="88"/>
      <c r="H959" s="100"/>
    </row>
    <row r="960" spans="5:8" ht="12.75">
      <c r="E960" s="15"/>
      <c r="G960" s="88"/>
      <c r="H960" s="100"/>
    </row>
    <row r="961" spans="5:8" ht="12.75">
      <c r="E961" s="15"/>
      <c r="G961" s="88"/>
      <c r="H961" s="100"/>
    </row>
    <row r="962" spans="5:8" ht="12.75">
      <c r="E962" s="15"/>
      <c r="G962" s="88"/>
      <c r="H962" s="100"/>
    </row>
    <row r="963" spans="5:8" ht="12.75">
      <c r="E963" s="15"/>
      <c r="G963" s="88"/>
      <c r="H963" s="100"/>
    </row>
    <row r="964" spans="5:8" ht="12.75">
      <c r="E964" s="15"/>
      <c r="G964" s="88"/>
      <c r="H964" s="100"/>
    </row>
    <row r="965" spans="5:8" ht="12.75">
      <c r="E965" s="15"/>
      <c r="G965" s="88"/>
      <c r="H965" s="100"/>
    </row>
    <row r="966" spans="5:8" ht="12.75">
      <c r="E966" s="15"/>
      <c r="G966" s="88"/>
      <c r="H966" s="100"/>
    </row>
    <row r="967" spans="5:8" ht="12.75">
      <c r="E967" s="15"/>
      <c r="G967" s="88"/>
      <c r="H967" s="100"/>
    </row>
    <row r="968" spans="5:8" ht="12.75">
      <c r="E968" s="15"/>
      <c r="G968" s="88"/>
      <c r="H968" s="100"/>
    </row>
    <row r="969" spans="5:8" ht="12.75">
      <c r="E969" s="15"/>
      <c r="G969" s="88"/>
      <c r="H969" s="100"/>
    </row>
    <row r="970" spans="5:8" ht="12.75">
      <c r="E970" s="15"/>
      <c r="G970" s="88"/>
      <c r="H970" s="100"/>
    </row>
    <row r="971" spans="5:8" ht="12.75">
      <c r="E971" s="15"/>
      <c r="G971" s="88"/>
      <c r="H971" s="100"/>
    </row>
    <row r="972" spans="5:8" ht="12.75">
      <c r="E972" s="15"/>
      <c r="G972" s="88"/>
      <c r="H972" s="100"/>
    </row>
    <row r="973" spans="5:8" ht="12.75">
      <c r="E973" s="15"/>
      <c r="G973" s="88"/>
      <c r="H973" s="100"/>
    </row>
    <row r="974" spans="5:8" ht="12.75">
      <c r="E974" s="15"/>
      <c r="G974" s="88"/>
      <c r="H974" s="100"/>
    </row>
    <row r="975" spans="5:8" ht="12.75">
      <c r="E975" s="15"/>
      <c r="G975" s="88"/>
      <c r="H975" s="100"/>
    </row>
    <row r="976" spans="5:8" ht="12.75">
      <c r="E976" s="15"/>
      <c r="G976" s="88"/>
      <c r="H976" s="100"/>
    </row>
    <row r="977" spans="5:8" ht="12.75">
      <c r="E977" s="15"/>
      <c r="G977" s="88"/>
      <c r="H977" s="100"/>
    </row>
    <row r="978" spans="5:8" ht="12.75">
      <c r="E978" s="15"/>
      <c r="G978" s="88"/>
      <c r="H978" s="100"/>
    </row>
  </sheetData>
  <autoFilter ref="B3:AA36"/>
  <printOptions horizontalCentered="1" gridLines="1"/>
  <pageMargins left="0.7" right="0.7" top="0.75" bottom="0.75" header="0" footer="0"/>
  <pageSetup paperSize="9" scale="63" pageOrder="overThenDown" orientation="portrait" cellComments="atEnd" r:id="rId1"/>
  <colBreaks count="1" manualBreakCount="1">
    <brk id="8" min="2" max="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61"/>
  <sheetViews>
    <sheetView workbookViewId="0"/>
  </sheetViews>
  <sheetFormatPr defaultColWidth="14.42578125" defaultRowHeight="15.75" customHeight="1"/>
  <cols>
    <col min="3" max="3" width="58.42578125" customWidth="1"/>
    <col min="4" max="4" width="33.140625" customWidth="1"/>
  </cols>
  <sheetData>
    <row r="1" spans="1:7" ht="15.75" customHeight="1">
      <c r="A1" s="1" t="s">
        <v>0</v>
      </c>
      <c r="B1" s="1" t="s">
        <v>1</v>
      </c>
      <c r="C1" s="1" t="s">
        <v>2</v>
      </c>
      <c r="D1" s="1" t="s">
        <v>3</v>
      </c>
      <c r="E1" s="1" t="s">
        <v>4</v>
      </c>
      <c r="F1" s="2" t="s">
        <v>5</v>
      </c>
      <c r="G1" s="1" t="s">
        <v>7</v>
      </c>
    </row>
    <row r="2" spans="1:7" ht="15.75" customHeight="1">
      <c r="A2" s="1" t="s">
        <v>18</v>
      </c>
      <c r="C2" s="1" t="s">
        <v>20</v>
      </c>
      <c r="D2" s="1" t="s">
        <v>22</v>
      </c>
      <c r="E2" s="1" t="s">
        <v>23</v>
      </c>
      <c r="F2" s="3"/>
      <c r="G2" s="1" t="s">
        <v>24</v>
      </c>
    </row>
    <row r="3" spans="1:7" ht="15.75" customHeight="1">
      <c r="A3" s="1" t="s">
        <v>18</v>
      </c>
      <c r="C3" s="1" t="s">
        <v>20</v>
      </c>
      <c r="D3" s="1" t="s">
        <v>25</v>
      </c>
      <c r="E3" s="1" t="s">
        <v>26</v>
      </c>
      <c r="F3" s="3"/>
      <c r="G3" s="1" t="s">
        <v>27</v>
      </c>
    </row>
    <row r="4" spans="1:7" ht="15.75" customHeight="1">
      <c r="A4" s="1" t="s">
        <v>18</v>
      </c>
      <c r="C4" s="1" t="s">
        <v>20</v>
      </c>
      <c r="D4" s="1" t="s">
        <v>29</v>
      </c>
      <c r="E4" s="1" t="s">
        <v>30</v>
      </c>
      <c r="F4" s="3"/>
    </row>
    <row r="5" spans="1:7" ht="15.75" customHeight="1">
      <c r="A5" s="1" t="s">
        <v>18</v>
      </c>
      <c r="C5" s="1" t="s">
        <v>20</v>
      </c>
      <c r="D5" s="1" t="s">
        <v>32</v>
      </c>
      <c r="E5" s="1" t="s">
        <v>33</v>
      </c>
      <c r="F5" s="3"/>
    </row>
    <row r="6" spans="1:7" ht="15.75" customHeight="1">
      <c r="A6" s="1" t="s">
        <v>18</v>
      </c>
      <c r="C6" s="1" t="s">
        <v>20</v>
      </c>
      <c r="D6" s="1" t="s">
        <v>35</v>
      </c>
      <c r="E6" s="1" t="s">
        <v>30</v>
      </c>
      <c r="F6" s="3"/>
      <c r="G6" s="1" t="s">
        <v>36</v>
      </c>
    </row>
    <row r="7" spans="1:7" ht="15.75" customHeight="1">
      <c r="A7" s="1" t="s">
        <v>37</v>
      </c>
      <c r="C7" s="1" t="s">
        <v>38</v>
      </c>
      <c r="D7" s="1" t="s">
        <v>39</v>
      </c>
      <c r="F7" s="3"/>
      <c r="G7" s="1" t="s">
        <v>40</v>
      </c>
    </row>
    <row r="8" spans="1:7" ht="15.75" customHeight="1">
      <c r="A8" s="1" t="s">
        <v>37</v>
      </c>
      <c r="B8" s="1"/>
      <c r="C8" s="1" t="s">
        <v>41</v>
      </c>
      <c r="D8" s="1" t="s">
        <v>42</v>
      </c>
      <c r="F8" s="3"/>
      <c r="G8" s="1" t="s">
        <v>44</v>
      </c>
    </row>
    <row r="9" spans="1:7" ht="15.75" customHeight="1">
      <c r="A9" s="1" t="s">
        <v>37</v>
      </c>
      <c r="B9" s="1"/>
      <c r="C9" s="1" t="s">
        <v>17</v>
      </c>
      <c r="D9" s="1" t="s">
        <v>46</v>
      </c>
      <c r="F9" s="3"/>
    </row>
    <row r="10" spans="1:7" ht="15.75" customHeight="1">
      <c r="A10" s="1" t="s">
        <v>37</v>
      </c>
      <c r="B10" s="1"/>
      <c r="D10" s="1" t="s">
        <v>53</v>
      </c>
      <c r="F10" s="3"/>
    </row>
    <row r="11" spans="1:7" ht="15.75" customHeight="1">
      <c r="A11" s="1" t="s">
        <v>37</v>
      </c>
      <c r="B11" s="1"/>
      <c r="C11" s="1" t="s">
        <v>55</v>
      </c>
      <c r="D11" s="1" t="s">
        <v>57</v>
      </c>
      <c r="F11" s="3"/>
    </row>
    <row r="12" spans="1:7" ht="15.75" customHeight="1">
      <c r="A12" s="1" t="s">
        <v>8</v>
      </c>
      <c r="B12" s="1" t="s">
        <v>61</v>
      </c>
      <c r="C12" s="1" t="s">
        <v>62</v>
      </c>
      <c r="D12" s="1" t="s">
        <v>64</v>
      </c>
      <c r="F12" s="3"/>
      <c r="G12" s="1" t="s">
        <v>65</v>
      </c>
    </row>
    <row r="13" spans="1:7" ht="15.75" customHeight="1">
      <c r="A13" s="1" t="s">
        <v>67</v>
      </c>
      <c r="D13" s="1" t="s">
        <v>69</v>
      </c>
      <c r="F13" s="3"/>
    </row>
    <row r="14" spans="1:7" ht="15.75" customHeight="1">
      <c r="A14" s="1" t="s">
        <v>67</v>
      </c>
      <c r="B14" s="1"/>
      <c r="D14" s="1" t="s">
        <v>72</v>
      </c>
      <c r="F14" s="3"/>
    </row>
    <row r="15" spans="1:7" ht="15.75" customHeight="1">
      <c r="A15" s="1" t="s">
        <v>67</v>
      </c>
      <c r="B15" s="1"/>
      <c r="D15" s="1" t="s">
        <v>73</v>
      </c>
      <c r="F15" s="3"/>
    </row>
    <row r="16" spans="1:7" ht="15.75" customHeight="1">
      <c r="A16" s="1" t="s">
        <v>75</v>
      </c>
      <c r="B16" s="1" t="s">
        <v>77</v>
      </c>
      <c r="C16" s="5" t="s">
        <v>34</v>
      </c>
      <c r="D16" s="1" t="s">
        <v>78</v>
      </c>
      <c r="E16" s="1" t="s">
        <v>79</v>
      </c>
      <c r="F16" s="2">
        <v>35</v>
      </c>
      <c r="G16" s="1" t="s">
        <v>81</v>
      </c>
    </row>
    <row r="17" spans="1:7" ht="15.75" customHeight="1">
      <c r="A17" s="1" t="s">
        <v>83</v>
      </c>
      <c r="B17" s="1" t="s">
        <v>84</v>
      </c>
      <c r="C17" s="1" t="s">
        <v>85</v>
      </c>
      <c r="D17" s="1" t="s">
        <v>86</v>
      </c>
      <c r="F17" s="3"/>
    </row>
    <row r="18" spans="1:7" ht="15.75" customHeight="1">
      <c r="A18" s="1" t="s">
        <v>83</v>
      </c>
      <c r="B18" s="1" t="s">
        <v>89</v>
      </c>
      <c r="C18" s="1" t="s">
        <v>89</v>
      </c>
      <c r="D18" s="1" t="s">
        <v>92</v>
      </c>
      <c r="F18" s="3"/>
      <c r="G18" s="1" t="s">
        <v>94</v>
      </c>
    </row>
    <row r="19" spans="1:7" ht="15.75" customHeight="1">
      <c r="A19" s="1" t="s">
        <v>83</v>
      </c>
      <c r="B19" s="1" t="s">
        <v>97</v>
      </c>
      <c r="C19" s="1" t="s">
        <v>20</v>
      </c>
      <c r="D19" s="1" t="s">
        <v>98</v>
      </c>
      <c r="F19" s="3"/>
      <c r="G19" s="1" t="s">
        <v>100</v>
      </c>
    </row>
    <row r="20" spans="1:7" ht="15.75" customHeight="1">
      <c r="A20" s="1" t="s">
        <v>103</v>
      </c>
      <c r="B20" s="1" t="s">
        <v>104</v>
      </c>
      <c r="C20" s="4" t="s">
        <v>14</v>
      </c>
      <c r="D20" s="1" t="s">
        <v>106</v>
      </c>
      <c r="E20" s="1" t="s">
        <v>107</v>
      </c>
      <c r="F20" s="2"/>
      <c r="G20" s="1">
        <v>8211</v>
      </c>
    </row>
    <row r="21" spans="1:7" ht="15.75" customHeight="1">
      <c r="A21" s="1" t="s">
        <v>103</v>
      </c>
      <c r="B21" s="1" t="s">
        <v>110</v>
      </c>
      <c r="C21" s="1" t="s">
        <v>20</v>
      </c>
      <c r="D21" s="1" t="s">
        <v>112</v>
      </c>
      <c r="E21" s="1" t="s">
        <v>107</v>
      </c>
      <c r="F21" s="2"/>
      <c r="G21" s="1">
        <v>8211</v>
      </c>
    </row>
    <row r="22" spans="1:7" ht="12.75">
      <c r="A22" s="1" t="s">
        <v>103</v>
      </c>
      <c r="B22" s="1" t="s">
        <v>104</v>
      </c>
      <c r="C22" s="4" t="s">
        <v>14</v>
      </c>
      <c r="D22" s="1" t="s">
        <v>116</v>
      </c>
      <c r="E22" s="1" t="s">
        <v>118</v>
      </c>
      <c r="F22" s="3"/>
      <c r="G22" s="1" t="s">
        <v>119</v>
      </c>
    </row>
    <row r="23" spans="1:7" ht="12.75">
      <c r="A23" s="1" t="s">
        <v>103</v>
      </c>
      <c r="B23" s="1" t="s">
        <v>110</v>
      </c>
      <c r="C23" s="1" t="s">
        <v>20</v>
      </c>
      <c r="D23" s="1" t="s">
        <v>116</v>
      </c>
      <c r="E23" s="1" t="s">
        <v>118</v>
      </c>
      <c r="F23" s="3"/>
      <c r="G23" s="1" t="s">
        <v>119</v>
      </c>
    </row>
    <row r="24" spans="1:7" ht="12.75">
      <c r="A24" s="1" t="s">
        <v>103</v>
      </c>
      <c r="B24" s="1" t="s">
        <v>104</v>
      </c>
      <c r="C24" s="4" t="s">
        <v>14</v>
      </c>
      <c r="D24" s="1" t="s">
        <v>124</v>
      </c>
      <c r="E24" s="1" t="s">
        <v>125</v>
      </c>
      <c r="F24" s="3"/>
    </row>
    <row r="25" spans="1:7" ht="12.75">
      <c r="A25" s="1" t="s">
        <v>103</v>
      </c>
      <c r="B25" s="1" t="s">
        <v>110</v>
      </c>
      <c r="C25" s="1" t="s">
        <v>20</v>
      </c>
      <c r="D25" s="1" t="s">
        <v>124</v>
      </c>
      <c r="E25" s="1" t="s">
        <v>125</v>
      </c>
      <c r="F25" s="3"/>
    </row>
    <row r="26" spans="1:7" ht="12.75">
      <c r="A26" s="1" t="s">
        <v>103</v>
      </c>
      <c r="B26" s="1" t="s">
        <v>104</v>
      </c>
      <c r="C26" s="4" t="s">
        <v>14</v>
      </c>
      <c r="D26" s="1" t="s">
        <v>132</v>
      </c>
      <c r="E26" s="1" t="s">
        <v>133</v>
      </c>
      <c r="F26" s="3"/>
    </row>
    <row r="27" spans="1:7" ht="12.75">
      <c r="A27" s="1" t="s">
        <v>103</v>
      </c>
      <c r="B27" s="1" t="s">
        <v>110</v>
      </c>
      <c r="C27" s="1" t="s">
        <v>20</v>
      </c>
      <c r="D27" s="1" t="s">
        <v>132</v>
      </c>
      <c r="E27" s="1" t="s">
        <v>133</v>
      </c>
      <c r="F27" s="3"/>
    </row>
    <row r="28" spans="1:7" ht="12.75">
      <c r="A28" s="1" t="s">
        <v>103</v>
      </c>
      <c r="B28" s="1" t="s">
        <v>104</v>
      </c>
      <c r="C28" s="4" t="s">
        <v>14</v>
      </c>
      <c r="D28" s="1" t="s">
        <v>138</v>
      </c>
      <c r="E28" s="1" t="s">
        <v>139</v>
      </c>
      <c r="F28" s="3"/>
    </row>
    <row r="29" spans="1:7" ht="12.75">
      <c r="A29" s="1" t="s">
        <v>103</v>
      </c>
      <c r="B29" s="1" t="s">
        <v>110</v>
      </c>
      <c r="C29" s="1" t="s">
        <v>20</v>
      </c>
      <c r="D29" s="1" t="s">
        <v>138</v>
      </c>
      <c r="E29" s="1" t="s">
        <v>139</v>
      </c>
      <c r="F29" s="3"/>
    </row>
    <row r="30" spans="1:7" ht="12.75">
      <c r="A30" s="1" t="s">
        <v>103</v>
      </c>
      <c r="B30" s="1" t="s">
        <v>104</v>
      </c>
      <c r="C30" s="4" t="s">
        <v>14</v>
      </c>
      <c r="D30" s="1" t="s">
        <v>143</v>
      </c>
      <c r="E30" s="1" t="s">
        <v>144</v>
      </c>
      <c r="F30" s="3"/>
    </row>
    <row r="31" spans="1:7" ht="12.75">
      <c r="A31" s="1" t="s">
        <v>103</v>
      </c>
      <c r="B31" s="1" t="s">
        <v>110</v>
      </c>
      <c r="C31" s="1" t="s">
        <v>20</v>
      </c>
      <c r="D31" s="1" t="s">
        <v>143</v>
      </c>
      <c r="E31" s="1" t="s">
        <v>144</v>
      </c>
      <c r="F31" s="3"/>
    </row>
    <row r="32" spans="1:7" ht="12.75">
      <c r="A32" s="1" t="s">
        <v>103</v>
      </c>
      <c r="B32" s="1" t="s">
        <v>104</v>
      </c>
      <c r="C32" s="4" t="s">
        <v>14</v>
      </c>
      <c r="D32" s="1" t="s">
        <v>150</v>
      </c>
      <c r="E32" s="1" t="s">
        <v>152</v>
      </c>
      <c r="F32" s="3"/>
    </row>
    <row r="33" spans="1:8" ht="12.75">
      <c r="A33" s="1" t="s">
        <v>103</v>
      </c>
      <c r="B33" s="1" t="s">
        <v>110</v>
      </c>
      <c r="C33" s="1" t="s">
        <v>20</v>
      </c>
      <c r="D33" s="1" t="s">
        <v>150</v>
      </c>
      <c r="E33" s="1" t="s">
        <v>152</v>
      </c>
      <c r="F33" s="3"/>
    </row>
    <row r="34" spans="1:8" ht="12.75">
      <c r="A34" s="1" t="s">
        <v>103</v>
      </c>
      <c r="B34" s="1" t="s">
        <v>104</v>
      </c>
      <c r="C34" s="4" t="s">
        <v>14</v>
      </c>
      <c r="D34" s="1" t="s">
        <v>155</v>
      </c>
      <c r="E34" s="1" t="s">
        <v>156</v>
      </c>
      <c r="F34" s="3"/>
    </row>
    <row r="35" spans="1:8" ht="12.75">
      <c r="A35" s="1" t="s">
        <v>103</v>
      </c>
      <c r="B35" s="1" t="s">
        <v>110</v>
      </c>
      <c r="C35" s="1" t="s">
        <v>20</v>
      </c>
      <c r="D35" s="1" t="s">
        <v>155</v>
      </c>
      <c r="E35" s="1" t="s">
        <v>156</v>
      </c>
      <c r="F35" s="3"/>
    </row>
    <row r="36" spans="1:8" ht="12.75">
      <c r="A36" s="10" t="s">
        <v>158</v>
      </c>
      <c r="B36" s="1" t="s">
        <v>89</v>
      </c>
      <c r="C36" s="1" t="s">
        <v>89</v>
      </c>
      <c r="D36" s="1" t="s">
        <v>159</v>
      </c>
      <c r="F36" s="2">
        <v>132</v>
      </c>
      <c r="G36" s="1" t="s">
        <v>160</v>
      </c>
    </row>
    <row r="37" spans="1:8" ht="12.75">
      <c r="A37" s="10" t="s">
        <v>158</v>
      </c>
      <c r="B37" s="1" t="s">
        <v>89</v>
      </c>
      <c r="C37" s="1" t="s">
        <v>89</v>
      </c>
      <c r="D37" s="1" t="s">
        <v>165</v>
      </c>
      <c r="F37" s="2" t="s">
        <v>166</v>
      </c>
      <c r="G37" s="1" t="s">
        <v>167</v>
      </c>
    </row>
    <row r="38" spans="1:8" ht="12.75">
      <c r="A38" s="12" t="s">
        <v>170</v>
      </c>
      <c r="D38" s="1" t="s">
        <v>178</v>
      </c>
      <c r="E38" s="1"/>
      <c r="F38" s="2"/>
      <c r="G38" s="1" t="s">
        <v>180</v>
      </c>
      <c r="H38" s="1" t="s">
        <v>181</v>
      </c>
    </row>
    <row r="39" spans="1:8" ht="12.75">
      <c r="A39" s="12" t="s">
        <v>170</v>
      </c>
      <c r="B39" s="1"/>
      <c r="C39" s="1"/>
      <c r="D39" s="1" t="s">
        <v>183</v>
      </c>
      <c r="E39" s="1"/>
      <c r="F39" s="2"/>
      <c r="G39" s="1"/>
      <c r="H39" s="3">
        <f>G39+F39</f>
        <v>0</v>
      </c>
    </row>
    <row r="40" spans="1:8" ht="12.75">
      <c r="A40" s="12" t="s">
        <v>170</v>
      </c>
      <c r="B40" s="1"/>
      <c r="C40" s="1"/>
      <c r="D40" s="1" t="s">
        <v>201</v>
      </c>
      <c r="E40" s="1"/>
      <c r="F40" s="2"/>
      <c r="G40" s="1"/>
    </row>
    <row r="41" spans="1:8" ht="12.75">
      <c r="A41" s="13" t="s">
        <v>205</v>
      </c>
      <c r="D41" s="1" t="s">
        <v>209</v>
      </c>
      <c r="F41" s="3"/>
      <c r="G41" s="1" t="s">
        <v>84</v>
      </c>
    </row>
    <row r="42" spans="1:8" ht="12.75">
      <c r="A42" s="12" t="s">
        <v>214</v>
      </c>
      <c r="C42" s="1" t="s">
        <v>215</v>
      </c>
      <c r="D42" s="1" t="s">
        <v>217</v>
      </c>
      <c r="F42" s="3"/>
    </row>
    <row r="43" spans="1:8" ht="12.75">
      <c r="A43" s="10" t="s">
        <v>219</v>
      </c>
      <c r="B43" s="1" t="s">
        <v>220</v>
      </c>
      <c r="C43" s="1" t="s">
        <v>221</v>
      </c>
      <c r="D43" s="1" t="s">
        <v>222</v>
      </c>
      <c r="F43" s="3"/>
    </row>
    <row r="44" spans="1:8" ht="12.75">
      <c r="A44" s="10" t="s">
        <v>219</v>
      </c>
      <c r="B44" s="1" t="s">
        <v>224</v>
      </c>
      <c r="C44" s="1" t="s">
        <v>20</v>
      </c>
      <c r="D44" s="1" t="s">
        <v>225</v>
      </c>
      <c r="F44" s="3"/>
    </row>
    <row r="45" spans="1:8" ht="12.75">
      <c r="A45" s="10" t="s">
        <v>227</v>
      </c>
      <c r="B45" s="14"/>
      <c r="C45" s="5"/>
      <c r="D45" s="1" t="s">
        <v>229</v>
      </c>
      <c r="E45" s="1"/>
      <c r="F45" s="2">
        <v>16.690000000000001</v>
      </c>
      <c r="G45" s="1"/>
    </row>
    <row r="46" spans="1:8" ht="12.75">
      <c r="A46" s="10" t="s">
        <v>231</v>
      </c>
      <c r="B46" s="1"/>
      <c r="C46" s="1"/>
      <c r="D46" s="1" t="s">
        <v>233</v>
      </c>
      <c r="F46" s="3"/>
    </row>
    <row r="47" spans="1:8" ht="12.75">
      <c r="A47" s="10" t="s">
        <v>235</v>
      </c>
      <c r="B47" s="1" t="s">
        <v>84</v>
      </c>
      <c r="C47" s="1" t="s">
        <v>237</v>
      </c>
      <c r="D47" s="1" t="s">
        <v>238</v>
      </c>
      <c r="F47" s="3"/>
    </row>
    <row r="49" spans="4:8" ht="12.75">
      <c r="F49" s="1" t="s">
        <v>240</v>
      </c>
      <c r="G49" s="1" t="s">
        <v>241</v>
      </c>
    </row>
    <row r="50" spans="4:8" ht="12.75">
      <c r="D50" s="1" t="s">
        <v>243</v>
      </c>
      <c r="E50" s="1">
        <v>0</v>
      </c>
      <c r="F50" s="1">
        <v>0</v>
      </c>
      <c r="G50" s="1">
        <v>0</v>
      </c>
    </row>
    <row r="51" spans="4:8" ht="12.75">
      <c r="D51" s="1" t="s">
        <v>14</v>
      </c>
      <c r="E51" s="1">
        <f>2.1</f>
        <v>2.1</v>
      </c>
      <c r="F51" s="1">
        <v>0</v>
      </c>
      <c r="G51" s="1">
        <f>2.1</f>
        <v>2.1</v>
      </c>
    </row>
    <row r="52" spans="4:8" ht="12.75">
      <c r="D52" s="1" t="s">
        <v>267</v>
      </c>
      <c r="E52" s="1">
        <v>0</v>
      </c>
      <c r="F52" s="1">
        <v>0</v>
      </c>
      <c r="G52" s="4">
        <f t="shared" ref="G52:G56" si="0">E52-F52</f>
        <v>0</v>
      </c>
    </row>
    <row r="53" spans="4:8" ht="12.75">
      <c r="D53" s="1" t="s">
        <v>275</v>
      </c>
      <c r="E53" s="1">
        <v>0</v>
      </c>
      <c r="F53" s="1">
        <v>0</v>
      </c>
      <c r="G53" s="4">
        <f t="shared" si="0"/>
        <v>0</v>
      </c>
    </row>
    <row r="54" spans="4:8" ht="12.75">
      <c r="D54" s="1" t="s">
        <v>279</v>
      </c>
      <c r="E54" s="3">
        <f>F16+14.59</f>
        <v>49.59</v>
      </c>
      <c r="F54" s="1">
        <v>35</v>
      </c>
      <c r="G54" s="3">
        <f t="shared" si="0"/>
        <v>14.590000000000003</v>
      </c>
    </row>
    <row r="55" spans="4:8" ht="12.75">
      <c r="D55" s="1" t="s">
        <v>284</v>
      </c>
      <c r="E55" s="1">
        <v>0</v>
      </c>
      <c r="F55" s="1">
        <v>0</v>
      </c>
      <c r="G55" s="4">
        <f t="shared" si="0"/>
        <v>0</v>
      </c>
    </row>
    <row r="56" spans="4:8" ht="12.75">
      <c r="D56" s="1" t="s">
        <v>285</v>
      </c>
      <c r="E56" s="2">
        <f>F41+F40+F30+F29+F28+F27+F26+F25+F23+F22+F21+F13+F11+F12</f>
        <v>0</v>
      </c>
      <c r="F56" s="2">
        <f>F30+F29+F28+F27+F26+F23+F22+F21+F13+F12+F11</f>
        <v>0</v>
      </c>
      <c r="G56" s="3">
        <f t="shared" si="0"/>
        <v>0</v>
      </c>
    </row>
    <row r="57" spans="4:8" ht="12.75">
      <c r="D57" s="1" t="s">
        <v>291</v>
      </c>
      <c r="E57" s="1">
        <v>0</v>
      </c>
      <c r="F57" s="1">
        <v>0</v>
      </c>
      <c r="G57" s="1">
        <v>0</v>
      </c>
    </row>
    <row r="58" spans="4:8" ht="12.75">
      <c r="D58" s="1" t="s">
        <v>197</v>
      </c>
      <c r="E58" s="1">
        <v>0</v>
      </c>
      <c r="F58" s="1">
        <v>0</v>
      </c>
      <c r="G58" s="4">
        <f t="shared" ref="G58:G59" si="1">E58-F58</f>
        <v>0</v>
      </c>
      <c r="H58" s="1" t="s">
        <v>181</v>
      </c>
    </row>
    <row r="59" spans="4:8" ht="12.75">
      <c r="D59" s="1" t="s">
        <v>298</v>
      </c>
      <c r="E59" s="1">
        <v>132</v>
      </c>
      <c r="F59" s="1">
        <v>0</v>
      </c>
      <c r="G59" s="4">
        <f t="shared" si="1"/>
        <v>132</v>
      </c>
      <c r="H59" s="1"/>
    </row>
    <row r="60" spans="4:8" ht="12.75">
      <c r="E60" s="4">
        <f t="shared" ref="E60:G60" si="2">SUM(E50:E59)</f>
        <v>183.69</v>
      </c>
      <c r="F60" s="4">
        <f t="shared" si="2"/>
        <v>35</v>
      </c>
      <c r="G60" s="4">
        <f t="shared" si="2"/>
        <v>148.69</v>
      </c>
      <c r="H60" s="4">
        <f>G60+F60</f>
        <v>183.69</v>
      </c>
    </row>
    <row r="61" spans="4:8" ht="12.75">
      <c r="D61" s="1" t="s">
        <v>314</v>
      </c>
      <c r="E61" s="4">
        <f>3/46</f>
        <v>6.5217391304347824E-2</v>
      </c>
      <c r="F61" s="4">
        <f>1-E61</f>
        <v>0.93478260869565222</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95"/>
  <sheetViews>
    <sheetView workbookViewId="0"/>
  </sheetViews>
  <sheetFormatPr defaultColWidth="14.42578125" defaultRowHeight="15.75" customHeight="1"/>
  <cols>
    <col min="3" max="3" width="101.42578125" customWidth="1"/>
    <col min="5" max="5" width="29.42578125" customWidth="1"/>
  </cols>
  <sheetData>
    <row r="1" spans="1:7" ht="12.75">
      <c r="A1" s="1" t="s">
        <v>0</v>
      </c>
      <c r="B1" s="1" t="s">
        <v>1</v>
      </c>
      <c r="C1" s="1" t="s">
        <v>2</v>
      </c>
      <c r="D1" s="1" t="s">
        <v>3</v>
      </c>
      <c r="E1" s="1" t="s">
        <v>4</v>
      </c>
      <c r="F1" s="2" t="s">
        <v>5</v>
      </c>
      <c r="G1" s="1" t="s">
        <v>7</v>
      </c>
    </row>
    <row r="2" spans="1:7" ht="12.75">
      <c r="A2" s="1" t="s">
        <v>8</v>
      </c>
      <c r="B2" s="1">
        <v>2020</v>
      </c>
      <c r="C2" s="1" t="s">
        <v>9</v>
      </c>
      <c r="D2" s="1" t="s">
        <v>10</v>
      </c>
      <c r="F2" s="3"/>
      <c r="G2" s="1" t="s">
        <v>11</v>
      </c>
    </row>
    <row r="3" spans="1:7" ht="12.75">
      <c r="A3" s="1" t="s">
        <v>8</v>
      </c>
      <c r="B3" s="1">
        <v>2020</v>
      </c>
      <c r="C3" s="1" t="s">
        <v>12</v>
      </c>
      <c r="D3" s="1" t="s">
        <v>13</v>
      </c>
      <c r="F3" s="3"/>
      <c r="G3" s="1" t="s">
        <v>11</v>
      </c>
    </row>
    <row r="4" spans="1:7" ht="12.75">
      <c r="A4" s="1" t="s">
        <v>8</v>
      </c>
      <c r="B4" s="1">
        <v>2020</v>
      </c>
      <c r="C4" s="1" t="s">
        <v>14</v>
      </c>
      <c r="D4" s="1" t="s">
        <v>15</v>
      </c>
      <c r="F4" s="3"/>
      <c r="G4" s="1" t="s">
        <v>11</v>
      </c>
    </row>
    <row r="5" spans="1:7" ht="12.75">
      <c r="A5" s="1" t="s">
        <v>16</v>
      </c>
      <c r="B5" s="1">
        <v>2020</v>
      </c>
      <c r="C5" s="1" t="s">
        <v>17</v>
      </c>
      <c r="D5" s="1" t="s">
        <v>19</v>
      </c>
      <c r="E5" s="4" t="s">
        <v>21</v>
      </c>
      <c r="F5" s="3" t="s">
        <v>28</v>
      </c>
      <c r="G5" s="1" t="s">
        <v>31</v>
      </c>
    </row>
    <row r="6" spans="1:7" ht="12.75">
      <c r="A6" s="1" t="s">
        <v>16</v>
      </c>
      <c r="B6" s="1">
        <v>2020</v>
      </c>
      <c r="C6" s="5" t="s">
        <v>34</v>
      </c>
      <c r="D6" s="1" t="s">
        <v>43</v>
      </c>
      <c r="E6" s="4" t="s">
        <v>45</v>
      </c>
      <c r="F6" s="2">
        <v>6</v>
      </c>
      <c r="G6" s="1" t="s">
        <v>31</v>
      </c>
    </row>
    <row r="7" spans="1:7" ht="12.75">
      <c r="A7" s="1" t="s">
        <v>16</v>
      </c>
      <c r="B7" s="1">
        <v>2020</v>
      </c>
      <c r="C7" s="5" t="s">
        <v>34</v>
      </c>
      <c r="D7" s="1" t="s">
        <v>47</v>
      </c>
      <c r="E7" s="4" t="s">
        <v>48</v>
      </c>
      <c r="F7" s="2">
        <v>30</v>
      </c>
      <c r="G7" s="1" t="s">
        <v>49</v>
      </c>
    </row>
    <row r="8" spans="1:7" ht="12.75">
      <c r="A8" s="1" t="s">
        <v>50</v>
      </c>
      <c r="B8" s="1">
        <v>2020</v>
      </c>
      <c r="C8" s="1" t="s">
        <v>51</v>
      </c>
      <c r="D8" s="1" t="s">
        <v>52</v>
      </c>
      <c r="F8" s="2">
        <v>1.8</v>
      </c>
      <c r="G8" s="1"/>
    </row>
    <row r="9" spans="1:7" ht="12.75">
      <c r="A9" s="1" t="s">
        <v>50</v>
      </c>
      <c r="B9" s="1">
        <v>2020</v>
      </c>
      <c r="C9" s="1" t="s">
        <v>14</v>
      </c>
      <c r="D9" s="1" t="s">
        <v>54</v>
      </c>
      <c r="F9" s="3"/>
      <c r="G9" s="1"/>
    </row>
    <row r="10" spans="1:7" ht="12.75">
      <c r="A10" s="1" t="s">
        <v>56</v>
      </c>
      <c r="B10" s="1">
        <v>2020</v>
      </c>
      <c r="C10" s="1" t="s">
        <v>58</v>
      </c>
      <c r="D10" s="1" t="s">
        <v>59</v>
      </c>
      <c r="E10" s="1" t="s">
        <v>60</v>
      </c>
      <c r="F10" s="2">
        <v>2.8</v>
      </c>
      <c r="G10" s="1" t="s">
        <v>63</v>
      </c>
    </row>
    <row r="11" spans="1:7" ht="12.75">
      <c r="A11" s="1" t="s">
        <v>56</v>
      </c>
      <c r="B11" s="1">
        <v>2020</v>
      </c>
      <c r="C11" s="1" t="s">
        <v>58</v>
      </c>
      <c r="D11" s="1" t="s">
        <v>66</v>
      </c>
      <c r="E11" s="1" t="s">
        <v>68</v>
      </c>
      <c r="F11" s="2">
        <v>0.45</v>
      </c>
      <c r="G11" s="1"/>
    </row>
    <row r="12" spans="1:7" ht="12.75">
      <c r="A12" s="1" t="s">
        <v>56</v>
      </c>
      <c r="B12" s="1">
        <v>2020</v>
      </c>
      <c r="C12" s="1" t="s">
        <v>58</v>
      </c>
      <c r="D12" s="1" t="s">
        <v>70</v>
      </c>
      <c r="E12" s="1" t="s">
        <v>71</v>
      </c>
      <c r="F12" s="2">
        <v>0.25</v>
      </c>
      <c r="G12" s="1"/>
    </row>
    <row r="13" spans="1:7" ht="12.75">
      <c r="A13" s="1" t="s">
        <v>56</v>
      </c>
      <c r="B13" s="1">
        <v>2020</v>
      </c>
      <c r="C13" s="1" t="s">
        <v>58</v>
      </c>
      <c r="D13" s="1" t="s">
        <v>74</v>
      </c>
      <c r="E13" s="1" t="s">
        <v>76</v>
      </c>
      <c r="F13" s="2">
        <v>0.35</v>
      </c>
      <c r="G13" s="1"/>
    </row>
    <row r="14" spans="1:7" ht="12.75">
      <c r="A14" s="1" t="s">
        <v>56</v>
      </c>
      <c r="B14" s="1">
        <v>2020</v>
      </c>
      <c r="C14" s="1" t="s">
        <v>58</v>
      </c>
      <c r="D14" s="1" t="s">
        <v>80</v>
      </c>
      <c r="E14" s="1" t="s">
        <v>82</v>
      </c>
      <c r="F14" s="2">
        <v>0.2</v>
      </c>
      <c r="G14" s="1"/>
    </row>
    <row r="15" spans="1:7" ht="12.75">
      <c r="A15" s="1" t="s">
        <v>56</v>
      </c>
      <c r="B15" s="1">
        <v>2020</v>
      </c>
      <c r="C15" s="1" t="s">
        <v>58</v>
      </c>
      <c r="D15" s="1" t="s">
        <v>87</v>
      </c>
      <c r="E15" s="4" t="s">
        <v>88</v>
      </c>
      <c r="F15" s="2">
        <v>0.8</v>
      </c>
      <c r="G15" s="1"/>
    </row>
    <row r="16" spans="1:7" ht="12.75">
      <c r="A16" s="1" t="s">
        <v>91</v>
      </c>
      <c r="B16" s="1">
        <v>2020</v>
      </c>
      <c r="C16" s="1" t="s">
        <v>14</v>
      </c>
      <c r="D16" s="1" t="s">
        <v>93</v>
      </c>
      <c r="E16" s="4" t="s">
        <v>95</v>
      </c>
      <c r="F16" s="2">
        <v>0.3</v>
      </c>
      <c r="G16" s="1" t="s">
        <v>96</v>
      </c>
    </row>
    <row r="17" spans="1:7" ht="12.75">
      <c r="A17" s="1" t="s">
        <v>91</v>
      </c>
      <c r="B17" s="1">
        <v>2020</v>
      </c>
      <c r="C17" s="1" t="s">
        <v>99</v>
      </c>
      <c r="D17" s="1" t="s">
        <v>101</v>
      </c>
      <c r="E17" s="4" t="s">
        <v>102</v>
      </c>
      <c r="F17" s="2">
        <v>0.1</v>
      </c>
      <c r="G17" s="1" t="s">
        <v>105</v>
      </c>
    </row>
    <row r="18" spans="1:7" ht="12.75">
      <c r="A18" s="1" t="s">
        <v>91</v>
      </c>
      <c r="B18" s="1">
        <v>2020</v>
      </c>
      <c r="C18" s="1" t="s">
        <v>99</v>
      </c>
      <c r="D18" s="1" t="s">
        <v>108</v>
      </c>
      <c r="E18" s="1" t="s">
        <v>109</v>
      </c>
      <c r="F18" s="2">
        <v>0.15</v>
      </c>
      <c r="G18" s="1" t="s">
        <v>111</v>
      </c>
    </row>
    <row r="19" spans="1:7" ht="12.75">
      <c r="A19" s="1" t="s">
        <v>113</v>
      </c>
      <c r="B19" s="1">
        <v>2020</v>
      </c>
      <c r="C19" s="1" t="s">
        <v>14</v>
      </c>
      <c r="D19" s="1" t="s">
        <v>114</v>
      </c>
      <c r="E19" s="1" t="s">
        <v>115</v>
      </c>
      <c r="F19" s="3"/>
      <c r="G19" s="1" t="s">
        <v>117</v>
      </c>
    </row>
    <row r="20" spans="1:7" ht="12.75">
      <c r="A20" s="1" t="s">
        <v>113</v>
      </c>
      <c r="B20" s="1">
        <v>2020</v>
      </c>
      <c r="C20" s="1" t="s">
        <v>14</v>
      </c>
      <c r="D20" s="1" t="s">
        <v>120</v>
      </c>
      <c r="F20" s="3"/>
      <c r="G20" s="1" t="s">
        <v>121</v>
      </c>
    </row>
    <row r="21" spans="1:7" ht="12.75">
      <c r="A21" s="1" t="s">
        <v>113</v>
      </c>
      <c r="B21" s="1">
        <v>2020</v>
      </c>
      <c r="C21" s="1" t="s">
        <v>14</v>
      </c>
      <c r="D21" s="1" t="s">
        <v>122</v>
      </c>
      <c r="F21" s="3"/>
      <c r="G21" s="1" t="s">
        <v>123</v>
      </c>
    </row>
    <row r="22" spans="1:7" ht="12.75">
      <c r="A22" s="1" t="s">
        <v>113</v>
      </c>
      <c r="B22" s="1">
        <v>2020</v>
      </c>
      <c r="C22" s="1" t="s">
        <v>14</v>
      </c>
      <c r="D22" s="1" t="s">
        <v>126</v>
      </c>
      <c r="F22" s="3"/>
      <c r="G22" s="1" t="s">
        <v>127</v>
      </c>
    </row>
    <row r="23" spans="1:7" ht="12.75">
      <c r="A23" s="1" t="s">
        <v>113</v>
      </c>
      <c r="B23" s="1">
        <v>2020</v>
      </c>
      <c r="C23" s="1" t="s">
        <v>128</v>
      </c>
      <c r="D23" s="1" t="s">
        <v>129</v>
      </c>
      <c r="F23" s="3"/>
      <c r="G23" s="1" t="s">
        <v>130</v>
      </c>
    </row>
    <row r="24" spans="1:7" ht="12.75">
      <c r="A24" s="1" t="s">
        <v>131</v>
      </c>
      <c r="B24" s="1">
        <v>2020</v>
      </c>
      <c r="C24" s="4" t="s">
        <v>14</v>
      </c>
      <c r="D24" s="1" t="s">
        <v>134</v>
      </c>
      <c r="F24" s="2">
        <v>0.45</v>
      </c>
    </row>
    <row r="25" spans="1:7" ht="12.75">
      <c r="A25" s="1" t="s">
        <v>131</v>
      </c>
      <c r="B25" s="1">
        <v>2020</v>
      </c>
      <c r="C25" s="4" t="s">
        <v>135</v>
      </c>
      <c r="D25" s="1" t="s">
        <v>136</v>
      </c>
      <c r="F25" s="2">
        <v>8</v>
      </c>
    </row>
    <row r="26" spans="1:7" ht="12.75">
      <c r="A26" s="1" t="s">
        <v>131</v>
      </c>
      <c r="B26" s="1">
        <v>2020</v>
      </c>
      <c r="C26" s="4" t="s">
        <v>14</v>
      </c>
      <c r="D26" s="1" t="s">
        <v>140</v>
      </c>
      <c r="F26" s="2">
        <v>0.75</v>
      </c>
    </row>
    <row r="27" spans="1:7" ht="12.75">
      <c r="A27" s="1" t="s">
        <v>131</v>
      </c>
      <c r="B27" s="1">
        <v>2020</v>
      </c>
      <c r="C27" s="4" t="s">
        <v>14</v>
      </c>
      <c r="D27" s="1" t="s">
        <v>141</v>
      </c>
      <c r="F27" s="2">
        <v>0.75</v>
      </c>
    </row>
    <row r="28" spans="1:7" ht="12.75">
      <c r="A28" s="1" t="s">
        <v>131</v>
      </c>
      <c r="B28" s="1">
        <v>2020</v>
      </c>
      <c r="C28" s="4" t="s">
        <v>14</v>
      </c>
      <c r="D28" s="1" t="s">
        <v>142</v>
      </c>
      <c r="F28" s="2">
        <v>2.25</v>
      </c>
    </row>
    <row r="29" spans="1:7" ht="12.75">
      <c r="A29" s="1" t="s">
        <v>145</v>
      </c>
      <c r="B29" s="1">
        <v>2020</v>
      </c>
      <c r="C29" s="5" t="s">
        <v>34</v>
      </c>
      <c r="D29" s="1" t="s">
        <v>146</v>
      </c>
      <c r="E29" s="1" t="s">
        <v>147</v>
      </c>
      <c r="F29" s="2" t="s">
        <v>104</v>
      </c>
      <c r="G29" s="1" t="s">
        <v>148</v>
      </c>
    </row>
    <row r="30" spans="1:7" ht="15.75" customHeight="1">
      <c r="A30" s="1" t="s">
        <v>145</v>
      </c>
      <c r="B30" s="1">
        <v>2020</v>
      </c>
      <c r="C30" s="1" t="s">
        <v>149</v>
      </c>
      <c r="D30" s="9" t="s">
        <v>151</v>
      </c>
      <c r="F30" s="3"/>
      <c r="G30" s="1" t="s">
        <v>154</v>
      </c>
    </row>
    <row r="31" spans="1:7" ht="14.25">
      <c r="A31" s="1" t="s">
        <v>145</v>
      </c>
      <c r="B31" s="1">
        <v>2020</v>
      </c>
      <c r="C31" s="1" t="s">
        <v>20</v>
      </c>
      <c r="D31" s="11" t="s">
        <v>157</v>
      </c>
      <c r="F31" s="3"/>
      <c r="G31" s="1" t="s">
        <v>161</v>
      </c>
    </row>
    <row r="32" spans="1:7" ht="12.75">
      <c r="A32" s="1" t="s">
        <v>145</v>
      </c>
      <c r="B32" s="1">
        <v>2020</v>
      </c>
      <c r="C32" s="1" t="s">
        <v>162</v>
      </c>
      <c r="D32" s="1" t="s">
        <v>164</v>
      </c>
      <c r="E32" s="1" t="s">
        <v>104</v>
      </c>
      <c r="F32" s="2">
        <v>2</v>
      </c>
    </row>
    <row r="33" spans="1:7" ht="12.75">
      <c r="A33" s="1" t="s">
        <v>83</v>
      </c>
      <c r="B33" s="1">
        <v>2020</v>
      </c>
      <c r="C33" s="1" t="s">
        <v>169</v>
      </c>
      <c r="D33" s="1" t="s">
        <v>172</v>
      </c>
      <c r="F33" s="3"/>
    </row>
    <row r="34" spans="1:7" ht="12.75">
      <c r="A34" s="4" t="s">
        <v>174</v>
      </c>
      <c r="B34" s="1">
        <v>2020</v>
      </c>
      <c r="C34" s="1" t="s">
        <v>175</v>
      </c>
      <c r="D34" s="1" t="s">
        <v>176</v>
      </c>
      <c r="E34" s="1" t="s">
        <v>177</v>
      </c>
      <c r="F34" s="2">
        <v>1</v>
      </c>
      <c r="G34" s="1" t="s">
        <v>179</v>
      </c>
    </row>
    <row r="35" spans="1:7" ht="12.75">
      <c r="A35" s="4" t="s">
        <v>174</v>
      </c>
      <c r="B35" s="1">
        <v>2020</v>
      </c>
      <c r="C35" s="1" t="s">
        <v>175</v>
      </c>
      <c r="D35" s="1" t="s">
        <v>176</v>
      </c>
      <c r="E35" s="1" t="s">
        <v>177</v>
      </c>
      <c r="F35" s="2">
        <v>14.5</v>
      </c>
      <c r="G35" s="1" t="s">
        <v>179</v>
      </c>
    </row>
    <row r="36" spans="1:7" ht="12.75">
      <c r="A36" s="4" t="s">
        <v>174</v>
      </c>
      <c r="B36" s="1">
        <v>2020</v>
      </c>
      <c r="C36" s="1" t="s">
        <v>14</v>
      </c>
      <c r="D36" s="1" t="s">
        <v>186</v>
      </c>
      <c r="E36" s="1" t="s">
        <v>187</v>
      </c>
      <c r="F36" s="2">
        <v>0.7</v>
      </c>
      <c r="G36" s="1" t="s">
        <v>179</v>
      </c>
    </row>
    <row r="37" spans="1:7" ht="12.75">
      <c r="A37" s="4" t="s">
        <v>174</v>
      </c>
      <c r="B37" s="1">
        <v>2020</v>
      </c>
      <c r="C37" s="1" t="s">
        <v>14</v>
      </c>
      <c r="D37" s="1" t="s">
        <v>188</v>
      </c>
      <c r="E37" s="1" t="s">
        <v>115</v>
      </c>
      <c r="F37" s="2">
        <v>0.5</v>
      </c>
      <c r="G37" s="1" t="s">
        <v>189</v>
      </c>
    </row>
    <row r="38" spans="1:7" ht="12.75">
      <c r="A38" s="4" t="s">
        <v>174</v>
      </c>
      <c r="B38" s="1">
        <v>2020</v>
      </c>
      <c r="C38" s="1" t="s">
        <v>14</v>
      </c>
      <c r="D38" s="1" t="s">
        <v>190</v>
      </c>
      <c r="E38" s="1" t="s">
        <v>191</v>
      </c>
      <c r="F38" s="2">
        <v>0.8</v>
      </c>
      <c r="G38" s="1" t="s">
        <v>193</v>
      </c>
    </row>
    <row r="39" spans="1:7" ht="12.75">
      <c r="A39" s="4" t="s">
        <v>174</v>
      </c>
      <c r="B39" s="1">
        <v>2020</v>
      </c>
      <c r="C39" s="1" t="s">
        <v>195</v>
      </c>
      <c r="D39" s="1" t="s">
        <v>196</v>
      </c>
      <c r="E39" s="1"/>
      <c r="F39" s="2">
        <v>0.5</v>
      </c>
    </row>
    <row r="40" spans="1:7" ht="12.75">
      <c r="A40" s="10" t="s">
        <v>158</v>
      </c>
      <c r="B40" s="1">
        <v>2020</v>
      </c>
      <c r="C40" s="1" t="s">
        <v>197</v>
      </c>
      <c r="D40" s="1" t="s">
        <v>198</v>
      </c>
      <c r="E40" s="4" t="s">
        <v>199</v>
      </c>
      <c r="F40" s="2" t="s">
        <v>199</v>
      </c>
      <c r="G40" s="1" t="s">
        <v>200</v>
      </c>
    </row>
    <row r="41" spans="1:7" ht="12.75">
      <c r="A41" s="10" t="s">
        <v>158</v>
      </c>
      <c r="B41" s="1">
        <v>2020</v>
      </c>
      <c r="C41" s="1" t="s">
        <v>197</v>
      </c>
      <c r="D41" s="1" t="s">
        <v>202</v>
      </c>
      <c r="F41" s="2">
        <v>15</v>
      </c>
      <c r="G41" s="1" t="s">
        <v>203</v>
      </c>
    </row>
    <row r="42" spans="1:7" ht="12.75">
      <c r="A42" s="12" t="s">
        <v>204</v>
      </c>
      <c r="B42" s="1">
        <v>2020</v>
      </c>
      <c r="C42" s="1" t="s">
        <v>14</v>
      </c>
      <c r="D42" s="1" t="s">
        <v>206</v>
      </c>
      <c r="E42" s="1" t="s">
        <v>115</v>
      </c>
      <c r="F42" s="2"/>
      <c r="G42" s="1"/>
    </row>
    <row r="43" spans="1:7" ht="12.75">
      <c r="A43" s="12" t="s">
        <v>204</v>
      </c>
      <c r="B43" s="1">
        <v>2020</v>
      </c>
      <c r="C43" s="1" t="s">
        <v>207</v>
      </c>
      <c r="D43" s="1" t="s">
        <v>208</v>
      </c>
      <c r="F43" s="2"/>
      <c r="G43" s="1"/>
    </row>
    <row r="44" spans="1:7" ht="12.75">
      <c r="A44" s="12" t="s">
        <v>210</v>
      </c>
      <c r="B44" s="1">
        <v>2020</v>
      </c>
      <c r="C44" s="5" t="s">
        <v>34</v>
      </c>
      <c r="D44" s="1" t="s">
        <v>211</v>
      </c>
      <c r="E44" s="1" t="s">
        <v>212</v>
      </c>
      <c r="F44" s="2">
        <v>2</v>
      </c>
      <c r="G44" s="1" t="s">
        <v>213</v>
      </c>
    </row>
    <row r="45" spans="1:7" ht="12.75">
      <c r="A45" s="12" t="s">
        <v>210</v>
      </c>
      <c r="B45" s="1">
        <v>2020</v>
      </c>
      <c r="C45" s="5" t="s">
        <v>34</v>
      </c>
      <c r="D45" s="1" t="s">
        <v>216</v>
      </c>
      <c r="E45" s="1" t="s">
        <v>218</v>
      </c>
      <c r="F45" s="2">
        <v>10</v>
      </c>
      <c r="G45" s="1" t="s">
        <v>180</v>
      </c>
    </row>
    <row r="46" spans="1:7" ht="12.75">
      <c r="A46" s="13" t="s">
        <v>205</v>
      </c>
      <c r="B46" s="1">
        <v>2020</v>
      </c>
      <c r="C46" s="1" t="s">
        <v>14</v>
      </c>
      <c r="D46" s="1" t="s">
        <v>223</v>
      </c>
      <c r="F46" s="2">
        <v>1.2</v>
      </c>
      <c r="G46" s="1" t="s">
        <v>84</v>
      </c>
    </row>
    <row r="47" spans="1:7" ht="12.75">
      <c r="A47" s="12" t="s">
        <v>214</v>
      </c>
      <c r="B47" s="1">
        <v>2020</v>
      </c>
      <c r="C47" s="4" t="s">
        <v>14</v>
      </c>
      <c r="D47" s="1" t="s">
        <v>226</v>
      </c>
      <c r="E47" s="4" t="s">
        <v>228</v>
      </c>
      <c r="F47" s="2">
        <v>0.2</v>
      </c>
    </row>
    <row r="48" spans="1:7" ht="12.75">
      <c r="A48" s="12" t="s">
        <v>214</v>
      </c>
      <c r="B48" s="1">
        <v>2020</v>
      </c>
      <c r="C48" s="5" t="s">
        <v>34</v>
      </c>
      <c r="D48" s="1" t="s">
        <v>230</v>
      </c>
      <c r="E48" s="1" t="s">
        <v>84</v>
      </c>
      <c r="F48" s="2">
        <v>5</v>
      </c>
      <c r="G48" s="1" t="s">
        <v>232</v>
      </c>
    </row>
    <row r="49" spans="1:7" ht="12.75">
      <c r="A49" s="12" t="s">
        <v>214</v>
      </c>
      <c r="B49" s="1">
        <v>2020</v>
      </c>
      <c r="C49" s="1" t="s">
        <v>234</v>
      </c>
      <c r="D49" s="1" t="s">
        <v>236</v>
      </c>
      <c r="F49" s="3"/>
    </row>
    <row r="50" spans="1:7" ht="12.75">
      <c r="A50" s="10" t="s">
        <v>219</v>
      </c>
      <c r="B50" s="1">
        <v>2020</v>
      </c>
      <c r="C50" s="1" t="s">
        <v>239</v>
      </c>
      <c r="D50" s="1" t="s">
        <v>242</v>
      </c>
      <c r="F50" s="3"/>
      <c r="G50" s="1" t="s">
        <v>244</v>
      </c>
    </row>
    <row r="51" spans="1:7" ht="12.75">
      <c r="A51" s="10" t="s">
        <v>219</v>
      </c>
      <c r="B51" s="1">
        <v>2020</v>
      </c>
      <c r="C51" s="1" t="s">
        <v>245</v>
      </c>
      <c r="D51" s="1" t="s">
        <v>246</v>
      </c>
      <c r="F51" s="3"/>
      <c r="G51" s="1" t="s">
        <v>247</v>
      </c>
    </row>
    <row r="52" spans="1:7" ht="12.75">
      <c r="A52" s="10" t="s">
        <v>248</v>
      </c>
      <c r="B52" s="1">
        <v>2020</v>
      </c>
      <c r="C52" s="5" t="s">
        <v>34</v>
      </c>
      <c r="D52" s="1" t="s">
        <v>249</v>
      </c>
      <c r="F52" s="2">
        <v>15</v>
      </c>
      <c r="G52" s="4" t="s">
        <v>250</v>
      </c>
    </row>
    <row r="53" spans="1:7" ht="12.75">
      <c r="A53" s="10" t="s">
        <v>248</v>
      </c>
      <c r="B53" s="1">
        <v>2020</v>
      </c>
      <c r="C53" s="1" t="s">
        <v>239</v>
      </c>
      <c r="D53" s="1" t="s">
        <v>251</v>
      </c>
      <c r="F53" s="2">
        <v>0.3</v>
      </c>
    </row>
    <row r="54" spans="1:7" ht="12.75">
      <c r="A54" s="10" t="s">
        <v>248</v>
      </c>
      <c r="B54" s="1">
        <v>2020</v>
      </c>
      <c r="C54" s="1" t="s">
        <v>14</v>
      </c>
      <c r="D54" s="1" t="s">
        <v>252</v>
      </c>
      <c r="F54" s="2">
        <v>1.5</v>
      </c>
      <c r="G54" s="1" t="s">
        <v>253</v>
      </c>
    </row>
    <row r="55" spans="1:7" ht="12.75">
      <c r="A55" s="10" t="s">
        <v>254</v>
      </c>
      <c r="B55" s="1">
        <v>2020</v>
      </c>
      <c r="C55" s="5" t="s">
        <v>34</v>
      </c>
      <c r="D55" s="1" t="s">
        <v>255</v>
      </c>
      <c r="F55" s="2">
        <v>21</v>
      </c>
      <c r="G55" s="1" t="s">
        <v>256</v>
      </c>
    </row>
    <row r="56" spans="1:7" ht="12.75">
      <c r="A56" s="10" t="s">
        <v>254</v>
      </c>
      <c r="B56" s="1">
        <v>2020</v>
      </c>
      <c r="C56" s="1" t="s">
        <v>257</v>
      </c>
      <c r="D56" s="1" t="s">
        <v>258</v>
      </c>
      <c r="F56" s="2">
        <v>22</v>
      </c>
      <c r="G56" s="1" t="s">
        <v>189</v>
      </c>
    </row>
    <row r="57" spans="1:7" ht="12.75">
      <c r="A57" s="10" t="s">
        <v>259</v>
      </c>
      <c r="B57" s="1">
        <v>2020</v>
      </c>
      <c r="C57" s="1" t="s">
        <v>260</v>
      </c>
      <c r="D57" s="1" t="s">
        <v>261</v>
      </c>
      <c r="E57" s="1" t="s">
        <v>262</v>
      </c>
      <c r="F57" s="2">
        <v>1.65</v>
      </c>
      <c r="G57" s="1" t="s">
        <v>263</v>
      </c>
    </row>
    <row r="58" spans="1:7" ht="12.75">
      <c r="A58" s="10" t="s">
        <v>264</v>
      </c>
      <c r="B58" s="1">
        <v>2020</v>
      </c>
      <c r="C58" s="1" t="s">
        <v>265</v>
      </c>
      <c r="D58" s="1" t="s">
        <v>266</v>
      </c>
      <c r="E58" s="1" t="s">
        <v>268</v>
      </c>
      <c r="F58" s="2">
        <v>0.25</v>
      </c>
      <c r="G58" s="4" t="s">
        <v>269</v>
      </c>
    </row>
    <row r="59" spans="1:7" ht="12.75">
      <c r="A59" s="10" t="s">
        <v>270</v>
      </c>
      <c r="B59" s="1">
        <v>2020</v>
      </c>
      <c r="C59" s="1" t="s">
        <v>260</v>
      </c>
      <c r="D59" s="1" t="s">
        <v>271</v>
      </c>
      <c r="E59" s="1" t="s">
        <v>95</v>
      </c>
      <c r="F59" s="3"/>
    </row>
    <row r="60" spans="1:7" ht="12.75">
      <c r="A60" s="10" t="s">
        <v>270</v>
      </c>
      <c r="B60" s="1">
        <v>2020</v>
      </c>
      <c r="C60" s="1" t="s">
        <v>272</v>
      </c>
      <c r="D60" s="1" t="s">
        <v>273</v>
      </c>
      <c r="E60" s="1" t="s">
        <v>218</v>
      </c>
      <c r="F60" s="3"/>
    </row>
    <row r="61" spans="1:7" ht="12.75">
      <c r="A61" s="10" t="s">
        <v>270</v>
      </c>
      <c r="B61" s="1">
        <v>2020</v>
      </c>
      <c r="C61" s="1" t="s">
        <v>272</v>
      </c>
      <c r="D61" s="1" t="s">
        <v>274</v>
      </c>
      <c r="E61" s="1" t="s">
        <v>95</v>
      </c>
      <c r="F61" s="3"/>
    </row>
    <row r="62" spans="1:7" ht="12.75">
      <c r="A62" s="10" t="s">
        <v>270</v>
      </c>
      <c r="B62" s="1">
        <v>2020</v>
      </c>
      <c r="C62" s="1" t="s">
        <v>272</v>
      </c>
      <c r="D62" s="1" t="s">
        <v>276</v>
      </c>
      <c r="E62" s="1" t="s">
        <v>277</v>
      </c>
      <c r="F62" s="3"/>
    </row>
    <row r="63" spans="1:7" ht="12.75">
      <c r="A63" s="10" t="s">
        <v>278</v>
      </c>
      <c r="B63" s="1">
        <v>2020</v>
      </c>
      <c r="C63" s="1" t="s">
        <v>280</v>
      </c>
      <c r="D63" s="1" t="s">
        <v>281</v>
      </c>
      <c r="E63" s="1" t="s">
        <v>115</v>
      </c>
      <c r="F63" s="3"/>
      <c r="G63" s="1" t="s">
        <v>189</v>
      </c>
    </row>
    <row r="64" spans="1:7" ht="12.75">
      <c r="A64" s="10" t="s">
        <v>278</v>
      </c>
      <c r="B64" s="14">
        <v>2020</v>
      </c>
      <c r="C64" s="5" t="s">
        <v>280</v>
      </c>
      <c r="D64" s="16" t="s">
        <v>282</v>
      </c>
      <c r="E64" s="16" t="s">
        <v>286</v>
      </c>
      <c r="F64" s="17"/>
      <c r="G64" s="5" t="s">
        <v>189</v>
      </c>
    </row>
    <row r="65" spans="1:7" ht="12.75">
      <c r="A65" s="10" t="s">
        <v>278</v>
      </c>
      <c r="B65" s="14">
        <v>2020</v>
      </c>
      <c r="C65" s="5" t="s">
        <v>280</v>
      </c>
      <c r="D65" s="16" t="s">
        <v>287</v>
      </c>
      <c r="E65" s="16" t="s">
        <v>115</v>
      </c>
      <c r="F65" s="17"/>
      <c r="G65" s="5" t="s">
        <v>288</v>
      </c>
    </row>
    <row r="66" spans="1:7" ht="12.75">
      <c r="A66" s="10" t="s">
        <v>278</v>
      </c>
      <c r="B66" s="14">
        <v>2020</v>
      </c>
      <c r="C66" s="5" t="s">
        <v>280</v>
      </c>
      <c r="D66" s="1" t="s">
        <v>289</v>
      </c>
      <c r="E66" s="1" t="s">
        <v>33</v>
      </c>
      <c r="F66" s="3"/>
      <c r="G66" s="1" t="s">
        <v>290</v>
      </c>
    </row>
    <row r="67" spans="1:7" ht="12.75">
      <c r="A67" s="10" t="s">
        <v>278</v>
      </c>
      <c r="B67" s="14">
        <v>2020</v>
      </c>
      <c r="C67" s="5" t="s">
        <v>280</v>
      </c>
      <c r="D67" s="1" t="s">
        <v>292</v>
      </c>
      <c r="E67" s="1" t="s">
        <v>293</v>
      </c>
      <c r="F67" s="3"/>
      <c r="G67" s="1" t="s">
        <v>290</v>
      </c>
    </row>
    <row r="68" spans="1:7" ht="12.75">
      <c r="A68" s="10" t="s">
        <v>294</v>
      </c>
      <c r="B68" s="1">
        <v>2020</v>
      </c>
      <c r="C68" s="1" t="s">
        <v>20</v>
      </c>
      <c r="D68" s="1" t="s">
        <v>295</v>
      </c>
      <c r="E68" s="1" t="s">
        <v>293</v>
      </c>
      <c r="F68" s="2">
        <v>7</v>
      </c>
      <c r="G68" s="1" t="s">
        <v>296</v>
      </c>
    </row>
    <row r="69" spans="1:7" ht="14.25">
      <c r="A69" s="18" t="s">
        <v>297</v>
      </c>
      <c r="B69" s="1">
        <v>2020</v>
      </c>
      <c r="C69" s="5" t="s">
        <v>34</v>
      </c>
      <c r="D69" s="1" t="s">
        <v>299</v>
      </c>
      <c r="E69" s="1" t="s">
        <v>82</v>
      </c>
      <c r="F69" s="2">
        <v>1.4</v>
      </c>
      <c r="G69" s="1" t="s">
        <v>300</v>
      </c>
    </row>
    <row r="70" spans="1:7" ht="12.75">
      <c r="A70" s="10" t="s">
        <v>231</v>
      </c>
      <c r="B70" s="1">
        <v>2020</v>
      </c>
      <c r="C70" s="1" t="s">
        <v>301</v>
      </c>
      <c r="D70" s="1" t="s">
        <v>302</v>
      </c>
      <c r="F70" s="3"/>
    </row>
    <row r="71" spans="1:7" ht="12.75">
      <c r="A71" s="10" t="s">
        <v>231</v>
      </c>
      <c r="B71" s="1">
        <v>2020</v>
      </c>
      <c r="C71" s="1" t="s">
        <v>303</v>
      </c>
      <c r="D71" s="1" t="s">
        <v>305</v>
      </c>
      <c r="E71" s="1" t="s">
        <v>306</v>
      </c>
      <c r="F71" s="2">
        <v>2</v>
      </c>
      <c r="G71" s="1" t="s">
        <v>307</v>
      </c>
    </row>
    <row r="72" spans="1:7" ht="12.75">
      <c r="A72" s="10" t="s">
        <v>231</v>
      </c>
      <c r="B72" s="1">
        <v>2020</v>
      </c>
      <c r="C72" s="5" t="s">
        <v>34</v>
      </c>
      <c r="D72" s="1" t="s">
        <v>308</v>
      </c>
      <c r="F72" s="3"/>
      <c r="G72" s="4" t="s">
        <v>309</v>
      </c>
    </row>
    <row r="73" spans="1:7" ht="12.75">
      <c r="A73" s="10" t="s">
        <v>231</v>
      </c>
      <c r="B73" s="1">
        <v>2020</v>
      </c>
      <c r="C73" s="5" t="s">
        <v>34</v>
      </c>
      <c r="D73" s="1" t="s">
        <v>310</v>
      </c>
      <c r="E73" s="1"/>
      <c r="F73" s="2">
        <v>7</v>
      </c>
      <c r="G73" s="1" t="s">
        <v>311</v>
      </c>
    </row>
    <row r="74" spans="1:7" ht="12.75">
      <c r="A74" s="10" t="s">
        <v>231</v>
      </c>
      <c r="B74" s="1">
        <v>2020</v>
      </c>
      <c r="C74" s="1" t="s">
        <v>312</v>
      </c>
      <c r="D74" s="1" t="s">
        <v>313</v>
      </c>
      <c r="E74" s="1" t="s">
        <v>60</v>
      </c>
      <c r="F74" s="2">
        <v>2.7</v>
      </c>
      <c r="G74" s="1" t="s">
        <v>315</v>
      </c>
    </row>
    <row r="75" spans="1:7" ht="12.75">
      <c r="A75" s="10" t="s">
        <v>231</v>
      </c>
      <c r="B75" s="1">
        <v>2020</v>
      </c>
      <c r="C75" s="1" t="s">
        <v>312</v>
      </c>
      <c r="D75" s="1" t="s">
        <v>316</v>
      </c>
      <c r="E75" s="4" t="s">
        <v>277</v>
      </c>
      <c r="F75" s="2">
        <v>1.3</v>
      </c>
      <c r="G75" s="4" t="s">
        <v>317</v>
      </c>
    </row>
    <row r="76" spans="1:7" ht="12.75">
      <c r="A76" s="10" t="s">
        <v>318</v>
      </c>
      <c r="B76" s="1">
        <v>2020</v>
      </c>
      <c r="C76" s="5" t="s">
        <v>34</v>
      </c>
      <c r="D76" s="1" t="s">
        <v>320</v>
      </c>
      <c r="E76" s="1" t="s">
        <v>321</v>
      </c>
      <c r="F76" s="2">
        <v>2.6</v>
      </c>
      <c r="G76" s="1" t="s">
        <v>322</v>
      </c>
    </row>
    <row r="77" spans="1:7" ht="12.75">
      <c r="A77" s="10" t="s">
        <v>323</v>
      </c>
      <c r="B77" s="1">
        <v>2020</v>
      </c>
      <c r="C77" s="1" t="s">
        <v>312</v>
      </c>
      <c r="D77" s="1" t="s">
        <v>324</v>
      </c>
      <c r="E77" s="1" t="s">
        <v>325</v>
      </c>
      <c r="F77" s="2">
        <v>0.5</v>
      </c>
      <c r="G77" s="1" t="s">
        <v>326</v>
      </c>
    </row>
    <row r="78" spans="1:7" ht="12.75">
      <c r="A78" s="10" t="s">
        <v>327</v>
      </c>
      <c r="B78" s="1">
        <v>2020</v>
      </c>
      <c r="C78" s="1" t="s">
        <v>14</v>
      </c>
      <c r="D78" s="1" t="s">
        <v>226</v>
      </c>
      <c r="E78" s="1" t="s">
        <v>228</v>
      </c>
      <c r="F78" s="2"/>
    </row>
    <row r="79" spans="1:7" ht="12.75">
      <c r="A79" s="1" t="s">
        <v>329</v>
      </c>
      <c r="B79" s="1">
        <v>2020</v>
      </c>
      <c r="C79" s="1" t="s">
        <v>17</v>
      </c>
      <c r="D79" s="1" t="s">
        <v>330</v>
      </c>
      <c r="F79" s="3"/>
      <c r="G79" s="4" t="s">
        <v>331</v>
      </c>
    </row>
    <row r="80" spans="1:7" ht="12.75">
      <c r="A80" s="1" t="s">
        <v>329</v>
      </c>
      <c r="B80" s="1">
        <v>2020</v>
      </c>
      <c r="C80" s="1" t="s">
        <v>14</v>
      </c>
      <c r="D80" s="1" t="s">
        <v>332</v>
      </c>
      <c r="F80" s="2">
        <v>0.05</v>
      </c>
      <c r="G80" s="4" t="s">
        <v>331</v>
      </c>
    </row>
    <row r="81" spans="1:8" ht="12.75">
      <c r="A81" s="1" t="s">
        <v>329</v>
      </c>
      <c r="B81" s="1">
        <v>2020</v>
      </c>
      <c r="C81" s="5" t="s">
        <v>34</v>
      </c>
      <c r="D81" s="1" t="s">
        <v>334</v>
      </c>
      <c r="F81" s="2">
        <v>0.3</v>
      </c>
    </row>
    <row r="82" spans="1:8" ht="12.75">
      <c r="A82" s="10" t="s">
        <v>235</v>
      </c>
      <c r="B82" s="1">
        <v>2020</v>
      </c>
      <c r="C82" s="1" t="s">
        <v>20</v>
      </c>
      <c r="D82" s="19" t="s">
        <v>335</v>
      </c>
      <c r="F82" s="3"/>
    </row>
    <row r="83" spans="1:8" ht="12.75">
      <c r="F83" s="3">
        <f>SUM(F6:F81)</f>
        <v>195.35000000000005</v>
      </c>
    </row>
    <row r="84" spans="1:8" ht="12.75">
      <c r="G84" s="1" t="s">
        <v>240</v>
      </c>
      <c r="H84" s="1" t="s">
        <v>241</v>
      </c>
    </row>
    <row r="85" spans="1:8" ht="12.75">
      <c r="E85" s="1" t="s">
        <v>243</v>
      </c>
      <c r="F85" s="3">
        <f t="shared" ref="F85:G85" si="0">F8+F39</f>
        <v>2.2999999999999998</v>
      </c>
      <c r="G85" s="4">
        <f t="shared" si="0"/>
        <v>0</v>
      </c>
      <c r="H85" s="3">
        <f t="shared" ref="H85:H93" si="1">F85-G85</f>
        <v>2.2999999999999998</v>
      </c>
    </row>
    <row r="86" spans="1:8" ht="12.75">
      <c r="E86" s="1" t="s">
        <v>14</v>
      </c>
      <c r="F86" s="3">
        <f>F80+F77+F76+F75+F74+F57+F54+F53+F47+F38+F37+F36+F28+F27+F26++F24+F16</f>
        <v>17.3</v>
      </c>
      <c r="G86" s="3">
        <f>F80+F77+F76+F75+F74+F57+F54+F38+F37+F36+F16</f>
        <v>12.600000000000001</v>
      </c>
      <c r="H86" s="3">
        <f t="shared" si="1"/>
        <v>4.6999999999999993</v>
      </c>
    </row>
    <row r="87" spans="1:8" ht="12.75">
      <c r="E87" s="1" t="s">
        <v>267</v>
      </c>
      <c r="F87" s="3">
        <f>F10+F11+F12+F13+F14+F15+F17+F18</f>
        <v>5.0999999999999996</v>
      </c>
      <c r="G87" s="3">
        <f>F10+F17+F18</f>
        <v>3.05</v>
      </c>
      <c r="H87" s="3">
        <f t="shared" si="1"/>
        <v>2.0499999999999998</v>
      </c>
    </row>
    <row r="88" spans="1:8" ht="12.75">
      <c r="E88" s="1" t="s">
        <v>275</v>
      </c>
      <c r="F88" s="3">
        <f>F71</f>
        <v>2</v>
      </c>
      <c r="G88" s="3">
        <f>F71</f>
        <v>2</v>
      </c>
      <c r="H88" s="3">
        <f t="shared" si="1"/>
        <v>0</v>
      </c>
    </row>
    <row r="89" spans="1:8" ht="12.75">
      <c r="E89" s="1" t="s">
        <v>279</v>
      </c>
      <c r="F89" s="3">
        <f>F81+F73+F55+F52+F48+F45+F44+F32+F7+F6+F76</f>
        <v>100.89999999999999</v>
      </c>
      <c r="G89" s="3">
        <f>F55+F52+F48+F45+F44+F7+F6+F76</f>
        <v>91.6</v>
      </c>
      <c r="H89" s="3">
        <f t="shared" si="1"/>
        <v>9.2999999999999972</v>
      </c>
    </row>
    <row r="90" spans="1:8" ht="12.75">
      <c r="E90" s="1" t="s">
        <v>284</v>
      </c>
      <c r="F90" s="3">
        <f>F58</f>
        <v>0.25</v>
      </c>
      <c r="G90" s="3">
        <f>F58</f>
        <v>0.25</v>
      </c>
      <c r="H90" s="3">
        <f t="shared" si="1"/>
        <v>0</v>
      </c>
    </row>
    <row r="91" spans="1:8" ht="12.75">
      <c r="E91" s="1" t="s">
        <v>285</v>
      </c>
      <c r="F91" s="3">
        <f>F25+F68</f>
        <v>15</v>
      </c>
      <c r="G91" s="3">
        <f>F68</f>
        <v>7</v>
      </c>
      <c r="H91" s="3">
        <f t="shared" si="1"/>
        <v>8</v>
      </c>
    </row>
    <row r="92" spans="1:8" ht="12.75">
      <c r="E92" s="1" t="s">
        <v>291</v>
      </c>
      <c r="F92" s="3">
        <f>F34+F35+F56</f>
        <v>37.5</v>
      </c>
      <c r="G92" s="3">
        <f>F34+F35+F56</f>
        <v>37.5</v>
      </c>
      <c r="H92" s="3">
        <f t="shared" si="1"/>
        <v>0</v>
      </c>
    </row>
    <row r="93" spans="1:8" ht="12.75">
      <c r="E93" s="1" t="s">
        <v>197</v>
      </c>
      <c r="F93" s="3">
        <f>F41</f>
        <v>15</v>
      </c>
      <c r="G93" s="1">
        <v>0</v>
      </c>
      <c r="H93" s="3">
        <f t="shared" si="1"/>
        <v>15</v>
      </c>
    </row>
    <row r="94" spans="1:8" ht="12.75">
      <c r="F94" s="3">
        <f t="shared" ref="F94:H94" si="2">SUM(F85:F93)</f>
        <v>195.35</v>
      </c>
      <c r="G94" s="4">
        <f t="shared" si="2"/>
        <v>154</v>
      </c>
      <c r="H94" s="3">
        <f t="shared" si="2"/>
        <v>41.349999999999994</v>
      </c>
    </row>
    <row r="95" spans="1:8" ht="12.75">
      <c r="F95" s="4">
        <f>33/81</f>
        <v>0.40740740740740738</v>
      </c>
    </row>
  </sheetData>
  <autoFilter ref="B1:G95"/>
  <customSheetViews>
    <customSheetView guid="{26D9001D-9BF3-4DE0-9F0E-1E09C8C0981C}" filter="1" showAutoFilter="1">
      <pageMargins left="0.7" right="0.7" top="0.78740157499999996" bottom="0.78740157499999996" header="0.3" footer="0.3"/>
      <autoFilter ref="A1:G84"/>
    </customSheetView>
  </customSheetView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sheetPr>
  <dimension ref="A1:H82"/>
  <sheetViews>
    <sheetView workbookViewId="0"/>
  </sheetViews>
  <sheetFormatPr defaultColWidth="14.42578125" defaultRowHeight="15.75" customHeight="1"/>
  <cols>
    <col min="3" max="3" width="51.85546875" customWidth="1"/>
    <col min="4" max="4" width="51.28515625" customWidth="1"/>
  </cols>
  <sheetData>
    <row r="1" spans="1:7" ht="12.75">
      <c r="A1" s="1" t="s">
        <v>0</v>
      </c>
      <c r="B1" s="1" t="s">
        <v>1</v>
      </c>
      <c r="C1" s="1" t="s">
        <v>2</v>
      </c>
      <c r="D1" s="1" t="s">
        <v>3</v>
      </c>
      <c r="E1" s="1" t="s">
        <v>4</v>
      </c>
      <c r="F1" s="2" t="s">
        <v>5</v>
      </c>
      <c r="G1" s="1" t="s">
        <v>7</v>
      </c>
    </row>
    <row r="2" spans="1:7" ht="12.75" hidden="1">
      <c r="A2" s="1" t="s">
        <v>163</v>
      </c>
      <c r="B2" s="1">
        <v>2021</v>
      </c>
      <c r="C2" s="1" t="s">
        <v>14</v>
      </c>
      <c r="D2" s="1" t="s">
        <v>168</v>
      </c>
      <c r="E2" s="1" t="s">
        <v>171</v>
      </c>
      <c r="F2" s="2">
        <v>1</v>
      </c>
      <c r="G2" s="1" t="s">
        <v>173</v>
      </c>
    </row>
    <row r="3" spans="1:7" ht="12.75" hidden="1">
      <c r="A3" s="1" t="s">
        <v>163</v>
      </c>
      <c r="B3" s="1">
        <v>2021</v>
      </c>
      <c r="C3" s="1" t="s">
        <v>14</v>
      </c>
      <c r="D3" s="1" t="s">
        <v>182</v>
      </c>
      <c r="E3" s="1" t="s">
        <v>184</v>
      </c>
      <c r="F3" s="2">
        <v>2</v>
      </c>
      <c r="G3" s="1" t="s">
        <v>185</v>
      </c>
    </row>
    <row r="4" spans="1:7" ht="12.75" hidden="1">
      <c r="A4" s="1" t="s">
        <v>163</v>
      </c>
      <c r="B4" s="1">
        <v>2021</v>
      </c>
      <c r="C4" s="1" t="s">
        <v>14</v>
      </c>
      <c r="D4" s="1" t="s">
        <v>192</v>
      </c>
      <c r="E4" s="1" t="s">
        <v>194</v>
      </c>
      <c r="F4" s="2">
        <v>0.1</v>
      </c>
      <c r="G4" s="1" t="s">
        <v>119</v>
      </c>
    </row>
    <row r="5" spans="1:7" ht="12.75">
      <c r="A5" s="1" t="s">
        <v>8</v>
      </c>
      <c r="B5" s="1">
        <v>2021</v>
      </c>
      <c r="C5" s="1" t="s">
        <v>14</v>
      </c>
      <c r="D5" s="1" t="s">
        <v>13</v>
      </c>
      <c r="F5" s="3"/>
      <c r="G5" s="1" t="s">
        <v>11</v>
      </c>
    </row>
    <row r="6" spans="1:7" ht="14.25">
      <c r="A6" s="1" t="s">
        <v>8</v>
      </c>
      <c r="B6" s="1">
        <v>2021</v>
      </c>
      <c r="C6" s="1" t="s">
        <v>20</v>
      </c>
      <c r="D6" s="20" t="s">
        <v>283</v>
      </c>
      <c r="F6" s="3"/>
      <c r="G6" s="1" t="s">
        <v>11</v>
      </c>
    </row>
    <row r="7" spans="1:7" ht="12.75" hidden="1">
      <c r="A7" s="1" t="s">
        <v>50</v>
      </c>
      <c r="B7" s="1">
        <v>2021</v>
      </c>
      <c r="C7" s="5" t="s">
        <v>34</v>
      </c>
      <c r="D7" s="1" t="s">
        <v>54</v>
      </c>
      <c r="F7" s="2">
        <v>8</v>
      </c>
      <c r="G7" s="1"/>
    </row>
    <row r="8" spans="1:7" ht="12.75">
      <c r="A8" s="1" t="s">
        <v>56</v>
      </c>
      <c r="B8" s="1">
        <v>2021</v>
      </c>
      <c r="C8" s="1" t="s">
        <v>304</v>
      </c>
      <c r="D8" s="1" t="s">
        <v>59</v>
      </c>
      <c r="E8" s="1" t="s">
        <v>60</v>
      </c>
      <c r="F8" s="2"/>
      <c r="G8" s="1" t="s">
        <v>63</v>
      </c>
    </row>
    <row r="9" spans="1:7" ht="12.75">
      <c r="A9" s="1" t="s">
        <v>56</v>
      </c>
      <c r="B9" s="1">
        <v>2021</v>
      </c>
      <c r="C9" s="1" t="s">
        <v>304</v>
      </c>
      <c r="D9" s="1" t="s">
        <v>66</v>
      </c>
      <c r="E9" s="1" t="s">
        <v>68</v>
      </c>
      <c r="F9" s="2"/>
      <c r="G9" s="1"/>
    </row>
    <row r="10" spans="1:7" ht="12.75">
      <c r="A10" s="1" t="s">
        <v>56</v>
      </c>
      <c r="B10" s="1">
        <v>2021</v>
      </c>
      <c r="C10" s="1" t="s">
        <v>304</v>
      </c>
      <c r="D10" s="1" t="s">
        <v>319</v>
      </c>
      <c r="E10" s="1" t="s">
        <v>71</v>
      </c>
      <c r="F10" s="2"/>
      <c r="G10" s="1"/>
    </row>
    <row r="11" spans="1:7" ht="12.75">
      <c r="A11" s="1" t="s">
        <v>56</v>
      </c>
      <c r="B11" s="1">
        <v>2021</v>
      </c>
      <c r="C11" s="1" t="s">
        <v>304</v>
      </c>
      <c r="D11" s="1" t="s">
        <v>328</v>
      </c>
      <c r="E11" s="1" t="s">
        <v>76</v>
      </c>
      <c r="F11" s="2"/>
      <c r="G11" s="1"/>
    </row>
    <row r="12" spans="1:7" ht="12.75">
      <c r="A12" s="1" t="s">
        <v>56</v>
      </c>
      <c r="B12" s="1">
        <v>2021</v>
      </c>
      <c r="C12" s="1" t="s">
        <v>304</v>
      </c>
      <c r="D12" s="1" t="s">
        <v>333</v>
      </c>
      <c r="E12" s="1" t="s">
        <v>82</v>
      </c>
      <c r="F12" s="2"/>
      <c r="G12" s="1"/>
    </row>
    <row r="13" spans="1:7" ht="12.75">
      <c r="A13" s="1" t="s">
        <v>56</v>
      </c>
      <c r="B13" s="1">
        <v>2021</v>
      </c>
      <c r="C13" s="1" t="s">
        <v>304</v>
      </c>
      <c r="D13" s="1" t="s">
        <v>87</v>
      </c>
      <c r="E13" s="4" t="s">
        <v>88</v>
      </c>
      <c r="F13" s="2"/>
      <c r="G13" s="1"/>
    </row>
    <row r="14" spans="1:7" ht="12.75" hidden="1">
      <c r="A14" s="1" t="s">
        <v>91</v>
      </c>
      <c r="B14" s="1">
        <v>2021</v>
      </c>
      <c r="C14" s="1" t="s">
        <v>14</v>
      </c>
      <c r="D14" s="1" t="s">
        <v>101</v>
      </c>
      <c r="E14" s="4" t="s">
        <v>102</v>
      </c>
      <c r="F14" s="2">
        <v>0.2</v>
      </c>
      <c r="G14" s="1" t="s">
        <v>105</v>
      </c>
    </row>
    <row r="15" spans="1:7" ht="12.75" hidden="1">
      <c r="A15" s="1" t="s">
        <v>91</v>
      </c>
      <c r="B15" s="1">
        <v>2021</v>
      </c>
      <c r="C15" s="1" t="s">
        <v>14</v>
      </c>
      <c r="D15" s="1" t="s">
        <v>108</v>
      </c>
      <c r="E15" s="1" t="s">
        <v>109</v>
      </c>
      <c r="F15" s="2">
        <v>0.6</v>
      </c>
      <c r="G15" s="1" t="s">
        <v>111</v>
      </c>
    </row>
    <row r="16" spans="1:7" ht="12.75">
      <c r="A16" s="1" t="s">
        <v>113</v>
      </c>
      <c r="B16" s="1">
        <v>2021</v>
      </c>
      <c r="C16" s="1" t="s">
        <v>337</v>
      </c>
      <c r="D16" s="1" t="s">
        <v>114</v>
      </c>
      <c r="F16" s="3"/>
    </row>
    <row r="17" spans="1:7" ht="12.75">
      <c r="A17" s="1" t="s">
        <v>113</v>
      </c>
      <c r="B17" s="1">
        <v>2021</v>
      </c>
      <c r="C17" s="1" t="s">
        <v>337</v>
      </c>
      <c r="D17" s="1" t="s">
        <v>120</v>
      </c>
      <c r="F17" s="3"/>
      <c r="G17" s="1" t="s">
        <v>121</v>
      </c>
    </row>
    <row r="18" spans="1:7" ht="12.75">
      <c r="A18" s="1" t="s">
        <v>113</v>
      </c>
      <c r="B18" s="1">
        <v>2021</v>
      </c>
      <c r="C18" s="1" t="s">
        <v>337</v>
      </c>
      <c r="D18" s="1" t="s">
        <v>122</v>
      </c>
      <c r="F18" s="3"/>
      <c r="G18" s="1" t="s">
        <v>123</v>
      </c>
    </row>
    <row r="19" spans="1:7" ht="12.75">
      <c r="A19" s="1" t="s">
        <v>113</v>
      </c>
      <c r="B19" s="1">
        <v>2021</v>
      </c>
      <c r="C19" s="1" t="s">
        <v>337</v>
      </c>
      <c r="D19" s="1" t="s">
        <v>126</v>
      </c>
      <c r="F19" s="3"/>
      <c r="G19" s="1" t="s">
        <v>127</v>
      </c>
    </row>
    <row r="20" spans="1:7" ht="12.75">
      <c r="A20" s="1" t="s">
        <v>113</v>
      </c>
      <c r="B20" s="1">
        <v>2021</v>
      </c>
      <c r="C20" s="1" t="s">
        <v>14</v>
      </c>
      <c r="D20" s="1" t="s">
        <v>129</v>
      </c>
      <c r="F20" s="3"/>
      <c r="G20" s="1" t="s">
        <v>130</v>
      </c>
    </row>
    <row r="21" spans="1:7" ht="12.75" hidden="1">
      <c r="A21" s="1" t="s">
        <v>131</v>
      </c>
      <c r="B21" s="1">
        <v>2021</v>
      </c>
      <c r="C21" s="4" t="s">
        <v>337</v>
      </c>
      <c r="D21" s="1" t="s">
        <v>134</v>
      </c>
      <c r="F21" s="2">
        <v>3</v>
      </c>
    </row>
    <row r="22" spans="1:7" ht="12.75" hidden="1">
      <c r="A22" s="1" t="s">
        <v>131</v>
      </c>
      <c r="B22" s="1">
        <v>2021</v>
      </c>
      <c r="C22" s="4" t="s">
        <v>14</v>
      </c>
      <c r="D22" s="1" t="s">
        <v>338</v>
      </c>
      <c r="F22" s="2">
        <v>20</v>
      </c>
    </row>
    <row r="23" spans="1:7" ht="12.75" hidden="1">
      <c r="A23" s="1" t="s">
        <v>131</v>
      </c>
      <c r="B23" s="1">
        <v>2021</v>
      </c>
      <c r="C23" s="4" t="s">
        <v>14</v>
      </c>
      <c r="D23" s="1" t="s">
        <v>339</v>
      </c>
      <c r="F23" s="2">
        <v>7.5</v>
      </c>
      <c r="G23" s="4" t="s">
        <v>340</v>
      </c>
    </row>
    <row r="24" spans="1:7" ht="12.75" hidden="1">
      <c r="A24" s="1" t="s">
        <v>131</v>
      </c>
      <c r="B24" s="1">
        <v>2021</v>
      </c>
      <c r="C24" s="4" t="s">
        <v>14</v>
      </c>
      <c r="D24" s="1" t="s">
        <v>341</v>
      </c>
      <c r="F24" s="2">
        <v>15</v>
      </c>
      <c r="G24" s="4" t="s">
        <v>342</v>
      </c>
    </row>
    <row r="25" spans="1:7" ht="12.75" hidden="1">
      <c r="A25" s="1" t="s">
        <v>131</v>
      </c>
      <c r="B25" s="1">
        <v>2021</v>
      </c>
      <c r="C25" s="4" t="s">
        <v>337</v>
      </c>
      <c r="D25" s="1" t="s">
        <v>140</v>
      </c>
      <c r="F25" s="2">
        <v>5</v>
      </c>
    </row>
    <row r="26" spans="1:7" ht="12.75" hidden="1">
      <c r="A26" s="1" t="s">
        <v>131</v>
      </c>
      <c r="B26" s="1">
        <v>2021</v>
      </c>
      <c r="C26" s="4" t="s">
        <v>14</v>
      </c>
      <c r="D26" s="1" t="s">
        <v>343</v>
      </c>
      <c r="F26" s="2">
        <v>22.5</v>
      </c>
      <c r="G26" s="4" t="s">
        <v>344</v>
      </c>
    </row>
    <row r="27" spans="1:7" ht="12.75" hidden="1">
      <c r="A27" s="1" t="s">
        <v>131</v>
      </c>
      <c r="B27" s="1">
        <v>2021</v>
      </c>
      <c r="C27" s="4" t="s">
        <v>14</v>
      </c>
      <c r="D27" s="1" t="s">
        <v>345</v>
      </c>
      <c r="F27" s="2">
        <v>27</v>
      </c>
      <c r="G27" s="4" t="s">
        <v>346</v>
      </c>
    </row>
    <row r="28" spans="1:7" ht="12.75" hidden="1">
      <c r="A28" s="1" t="s">
        <v>131</v>
      </c>
      <c r="B28" s="1">
        <v>2021</v>
      </c>
      <c r="C28" s="4" t="s">
        <v>337</v>
      </c>
      <c r="D28" s="1" t="s">
        <v>141</v>
      </c>
      <c r="F28" s="2">
        <v>5</v>
      </c>
    </row>
    <row r="29" spans="1:7" ht="12.75" hidden="1">
      <c r="A29" s="1" t="s">
        <v>131</v>
      </c>
      <c r="B29" s="1">
        <v>2021</v>
      </c>
      <c r="C29" s="4" t="s">
        <v>337</v>
      </c>
      <c r="D29" s="1" t="s">
        <v>142</v>
      </c>
      <c r="F29" s="2">
        <v>15</v>
      </c>
    </row>
    <row r="30" spans="1:7" ht="12.75" hidden="1">
      <c r="A30" s="1" t="s">
        <v>350</v>
      </c>
      <c r="B30" s="1">
        <v>2021</v>
      </c>
      <c r="C30" s="5" t="s">
        <v>34</v>
      </c>
      <c r="D30" s="1" t="s">
        <v>351</v>
      </c>
      <c r="E30" s="1" t="s">
        <v>95</v>
      </c>
      <c r="F30" s="2">
        <v>20</v>
      </c>
      <c r="G30" s="1" t="s">
        <v>352</v>
      </c>
    </row>
    <row r="31" spans="1:7" ht="12.75">
      <c r="A31" s="1" t="s">
        <v>145</v>
      </c>
      <c r="B31" s="1">
        <v>2021</v>
      </c>
      <c r="C31" s="5" t="s">
        <v>34</v>
      </c>
      <c r="D31" s="1" t="s">
        <v>112</v>
      </c>
      <c r="E31" s="1"/>
      <c r="F31" s="2"/>
      <c r="G31" s="1" t="s">
        <v>353</v>
      </c>
    </row>
    <row r="32" spans="1:7" ht="12.75">
      <c r="A32" s="1" t="s">
        <v>83</v>
      </c>
      <c r="B32" s="1">
        <v>2021</v>
      </c>
      <c r="C32" s="1" t="s">
        <v>20</v>
      </c>
      <c r="D32" s="1" t="s">
        <v>354</v>
      </c>
      <c r="F32" s="3"/>
      <c r="G32" s="1" t="s">
        <v>94</v>
      </c>
    </row>
    <row r="33" spans="1:7" ht="12.75">
      <c r="A33" s="1" t="s">
        <v>83</v>
      </c>
      <c r="B33" s="1">
        <v>2021</v>
      </c>
      <c r="C33" s="1" t="s">
        <v>20</v>
      </c>
      <c r="D33" s="1" t="s">
        <v>355</v>
      </c>
      <c r="F33" s="3"/>
      <c r="G33" s="1" t="s">
        <v>356</v>
      </c>
    </row>
    <row r="34" spans="1:7" ht="12.75" hidden="1">
      <c r="A34" s="4" t="s">
        <v>174</v>
      </c>
      <c r="B34" s="1">
        <v>2021</v>
      </c>
      <c r="C34" s="5" t="s">
        <v>34</v>
      </c>
      <c r="D34" s="1" t="s">
        <v>186</v>
      </c>
      <c r="E34" s="1" t="s">
        <v>187</v>
      </c>
      <c r="F34" s="2">
        <v>6</v>
      </c>
      <c r="G34" s="1" t="s">
        <v>179</v>
      </c>
    </row>
    <row r="35" spans="1:7" ht="12.75" hidden="1">
      <c r="A35" s="4" t="s">
        <v>174</v>
      </c>
      <c r="B35" s="1">
        <v>2021</v>
      </c>
      <c r="C35" s="1" t="s">
        <v>34</v>
      </c>
      <c r="D35" s="1" t="s">
        <v>188</v>
      </c>
      <c r="E35" s="1" t="s">
        <v>115</v>
      </c>
      <c r="F35" s="2">
        <v>4</v>
      </c>
      <c r="G35" s="1" t="s">
        <v>189</v>
      </c>
    </row>
    <row r="36" spans="1:7" ht="12.75" hidden="1">
      <c r="A36" s="4" t="s">
        <v>174</v>
      </c>
      <c r="B36" s="1">
        <v>2021</v>
      </c>
      <c r="C36" s="5" t="s">
        <v>34</v>
      </c>
      <c r="D36" s="1" t="s">
        <v>190</v>
      </c>
      <c r="E36" s="1" t="s">
        <v>191</v>
      </c>
      <c r="F36" s="2">
        <v>10</v>
      </c>
      <c r="G36" s="1" t="s">
        <v>193</v>
      </c>
    </row>
    <row r="37" spans="1:7" ht="12.75">
      <c r="A37" s="12" t="s">
        <v>204</v>
      </c>
      <c r="B37" s="1">
        <v>2021</v>
      </c>
      <c r="C37" s="1" t="s">
        <v>20</v>
      </c>
      <c r="D37" s="1" t="s">
        <v>206</v>
      </c>
      <c r="E37" s="1" t="s">
        <v>115</v>
      </c>
      <c r="F37" s="2"/>
      <c r="G37" s="1"/>
    </row>
    <row r="38" spans="1:7" ht="12.75" hidden="1">
      <c r="A38" s="12" t="s">
        <v>210</v>
      </c>
      <c r="B38" s="12">
        <v>2021</v>
      </c>
      <c r="C38" s="5" t="s">
        <v>34</v>
      </c>
      <c r="D38" s="1" t="s">
        <v>357</v>
      </c>
      <c r="E38" s="1" t="s">
        <v>82</v>
      </c>
      <c r="F38" s="2">
        <v>25</v>
      </c>
      <c r="G38" s="1" t="s">
        <v>358</v>
      </c>
    </row>
    <row r="39" spans="1:7" ht="12.75" hidden="1">
      <c r="A39" s="12" t="s">
        <v>210</v>
      </c>
      <c r="B39" s="1">
        <v>2021</v>
      </c>
      <c r="C39" s="5" t="s">
        <v>34</v>
      </c>
      <c r="D39" s="1" t="s">
        <v>359</v>
      </c>
      <c r="E39" s="1" t="s">
        <v>360</v>
      </c>
      <c r="F39" s="2">
        <v>50</v>
      </c>
      <c r="G39" s="1" t="s">
        <v>361</v>
      </c>
    </row>
    <row r="40" spans="1:7" ht="12.75">
      <c r="A40" s="13" t="s">
        <v>205</v>
      </c>
      <c r="B40" s="1">
        <v>2021</v>
      </c>
      <c r="C40" s="1" t="s">
        <v>14</v>
      </c>
      <c r="D40" s="1" t="s">
        <v>362</v>
      </c>
      <c r="F40" s="3"/>
      <c r="G40" s="1" t="s">
        <v>84</v>
      </c>
    </row>
    <row r="41" spans="1:7" ht="12.75">
      <c r="A41" s="13" t="s">
        <v>205</v>
      </c>
      <c r="B41" s="1">
        <v>2021</v>
      </c>
      <c r="C41" s="1" t="s">
        <v>14</v>
      </c>
      <c r="D41" s="1" t="s">
        <v>363</v>
      </c>
      <c r="F41" s="3"/>
      <c r="G41" s="1" t="s">
        <v>364</v>
      </c>
    </row>
    <row r="42" spans="1:7" ht="12.75" hidden="1">
      <c r="A42" s="13" t="s">
        <v>205</v>
      </c>
      <c r="B42" s="1">
        <v>2021</v>
      </c>
      <c r="C42" s="1" t="s">
        <v>365</v>
      </c>
      <c r="D42" s="1" t="s">
        <v>366</v>
      </c>
      <c r="F42" s="2">
        <v>16.75</v>
      </c>
      <c r="G42" s="1" t="s">
        <v>367</v>
      </c>
    </row>
    <row r="43" spans="1:7" ht="12.75" hidden="1">
      <c r="A43" s="12" t="s">
        <v>214</v>
      </c>
      <c r="B43" s="1">
        <v>2021</v>
      </c>
      <c r="C43" s="5" t="s">
        <v>34</v>
      </c>
      <c r="D43" s="1" t="s">
        <v>226</v>
      </c>
      <c r="E43" s="4" t="s">
        <v>228</v>
      </c>
      <c r="F43" s="2">
        <v>2.4</v>
      </c>
    </row>
    <row r="44" spans="1:7" ht="12.75">
      <c r="A44" s="10" t="s">
        <v>219</v>
      </c>
      <c r="B44" s="1">
        <v>2021</v>
      </c>
      <c r="C44" s="1" t="s">
        <v>368</v>
      </c>
      <c r="D44" s="1" t="s">
        <v>369</v>
      </c>
      <c r="F44" s="3"/>
    </row>
    <row r="45" spans="1:7" ht="12.75">
      <c r="A45" s="10" t="s">
        <v>219</v>
      </c>
      <c r="B45" s="1">
        <v>2021</v>
      </c>
      <c r="C45" s="1" t="s">
        <v>368</v>
      </c>
      <c r="D45" s="1" t="s">
        <v>370</v>
      </c>
      <c r="F45" s="3"/>
    </row>
    <row r="46" spans="1:7" ht="12.75">
      <c r="A46" s="10" t="s">
        <v>219</v>
      </c>
      <c r="B46" s="1">
        <v>2021</v>
      </c>
      <c r="C46" s="1" t="s">
        <v>371</v>
      </c>
      <c r="D46" s="1" t="s">
        <v>372</v>
      </c>
      <c r="F46" s="3"/>
    </row>
    <row r="47" spans="1:7" ht="12.75">
      <c r="A47" s="10" t="s">
        <v>219</v>
      </c>
      <c r="B47" s="1">
        <v>2021</v>
      </c>
      <c r="C47" s="1" t="s">
        <v>371</v>
      </c>
      <c r="D47" s="1" t="s">
        <v>373</v>
      </c>
      <c r="F47" s="3"/>
    </row>
    <row r="48" spans="1:7" ht="12.75" hidden="1">
      <c r="A48" s="10" t="s">
        <v>248</v>
      </c>
      <c r="B48" s="1">
        <v>2021</v>
      </c>
      <c r="C48" s="1" t="s">
        <v>14</v>
      </c>
      <c r="D48" s="1" t="s">
        <v>374</v>
      </c>
      <c r="F48" s="2">
        <v>2.25</v>
      </c>
      <c r="G48" s="4" t="s">
        <v>375</v>
      </c>
    </row>
    <row r="49" spans="1:7" ht="12.75" hidden="1">
      <c r="A49" s="10" t="s">
        <v>248</v>
      </c>
      <c r="B49" s="1">
        <v>2021</v>
      </c>
      <c r="C49" s="5" t="s">
        <v>34</v>
      </c>
      <c r="D49" s="1" t="s">
        <v>252</v>
      </c>
      <c r="F49" s="2">
        <v>10</v>
      </c>
      <c r="G49" s="1" t="s">
        <v>253</v>
      </c>
    </row>
    <row r="50" spans="1:7" ht="12.75" hidden="1">
      <c r="A50" s="10" t="s">
        <v>248</v>
      </c>
      <c r="B50" s="1">
        <v>2021</v>
      </c>
      <c r="C50" s="1" t="s">
        <v>14</v>
      </c>
      <c r="D50" s="1" t="s">
        <v>376</v>
      </c>
      <c r="F50" s="2">
        <v>0.3</v>
      </c>
      <c r="G50" s="1" t="s">
        <v>377</v>
      </c>
    </row>
    <row r="51" spans="1:7" ht="12.75" hidden="1">
      <c r="A51" s="10" t="s">
        <v>248</v>
      </c>
      <c r="B51" s="1">
        <v>2021</v>
      </c>
      <c r="C51" s="1" t="s">
        <v>14</v>
      </c>
      <c r="D51" s="1" t="s">
        <v>378</v>
      </c>
      <c r="F51" s="2">
        <v>2.4</v>
      </c>
      <c r="G51" s="1"/>
    </row>
    <row r="52" spans="1:7" ht="12.75" hidden="1">
      <c r="A52" s="10" t="s">
        <v>248</v>
      </c>
      <c r="B52" s="1">
        <v>2021</v>
      </c>
      <c r="C52" s="1" t="s">
        <v>14</v>
      </c>
      <c r="D52" s="1" t="s">
        <v>379</v>
      </c>
      <c r="F52" s="2">
        <v>0.45</v>
      </c>
      <c r="G52" s="1"/>
    </row>
    <row r="53" spans="1:7" ht="12.75">
      <c r="A53" s="10" t="s">
        <v>254</v>
      </c>
      <c r="B53" s="1">
        <v>2021</v>
      </c>
      <c r="C53" s="1" t="s">
        <v>380</v>
      </c>
      <c r="D53" s="1" t="s">
        <v>381</v>
      </c>
      <c r="F53" s="3"/>
      <c r="G53" s="1" t="s">
        <v>189</v>
      </c>
    </row>
    <row r="54" spans="1:7" ht="12.75">
      <c r="A54" s="10" t="s">
        <v>254</v>
      </c>
      <c r="B54" s="1">
        <v>2021</v>
      </c>
      <c r="C54" s="1" t="s">
        <v>380</v>
      </c>
      <c r="D54" s="1" t="s">
        <v>382</v>
      </c>
      <c r="F54" s="3"/>
      <c r="G54" s="1" t="s">
        <v>383</v>
      </c>
    </row>
    <row r="55" spans="1:7" ht="12.75" hidden="1">
      <c r="A55" s="10" t="s">
        <v>259</v>
      </c>
      <c r="B55" s="1">
        <v>2021</v>
      </c>
      <c r="C55" s="5" t="s">
        <v>34</v>
      </c>
      <c r="D55" s="1" t="s">
        <v>384</v>
      </c>
      <c r="E55" s="1" t="s">
        <v>262</v>
      </c>
      <c r="F55" s="2">
        <v>33.9</v>
      </c>
      <c r="G55" s="1" t="s">
        <v>263</v>
      </c>
    </row>
    <row r="56" spans="1:7" ht="12.75" hidden="1">
      <c r="A56" s="10" t="s">
        <v>264</v>
      </c>
      <c r="B56" s="1">
        <v>2021</v>
      </c>
      <c r="C56" s="1" t="s">
        <v>20</v>
      </c>
      <c r="D56" s="1" t="s">
        <v>385</v>
      </c>
      <c r="E56" s="1" t="s">
        <v>268</v>
      </c>
      <c r="F56" s="2">
        <v>3</v>
      </c>
      <c r="G56" s="4" t="s">
        <v>269</v>
      </c>
    </row>
    <row r="57" spans="1:7" ht="12.75">
      <c r="A57" s="10" t="s">
        <v>270</v>
      </c>
      <c r="B57" s="1">
        <v>2021</v>
      </c>
      <c r="C57" s="5" t="s">
        <v>34</v>
      </c>
      <c r="D57" s="1" t="s">
        <v>271</v>
      </c>
      <c r="E57" s="1" t="s">
        <v>95</v>
      </c>
      <c r="F57" s="3"/>
    </row>
    <row r="58" spans="1:7" ht="12.75" hidden="1">
      <c r="A58" s="10" t="s">
        <v>386</v>
      </c>
      <c r="B58" s="1">
        <v>2021</v>
      </c>
      <c r="C58" s="1" t="s">
        <v>260</v>
      </c>
      <c r="D58" s="1" t="s">
        <v>387</v>
      </c>
      <c r="E58" s="1" t="s">
        <v>306</v>
      </c>
      <c r="F58" s="2">
        <v>0.5</v>
      </c>
      <c r="G58" s="1" t="s">
        <v>388</v>
      </c>
    </row>
    <row r="59" spans="1:7" ht="12.75">
      <c r="A59" s="10" t="s">
        <v>278</v>
      </c>
      <c r="B59" s="1">
        <v>2021</v>
      </c>
      <c r="C59" s="1" t="s">
        <v>389</v>
      </c>
      <c r="D59" s="1" t="s">
        <v>281</v>
      </c>
      <c r="E59" s="1" t="s">
        <v>115</v>
      </c>
      <c r="F59" s="3"/>
      <c r="G59" s="1" t="s">
        <v>189</v>
      </c>
    </row>
    <row r="60" spans="1:7" ht="12.75">
      <c r="A60" s="10" t="s">
        <v>278</v>
      </c>
      <c r="B60" s="14">
        <v>2021</v>
      </c>
      <c r="C60" s="5" t="s">
        <v>389</v>
      </c>
      <c r="D60" s="16" t="s">
        <v>282</v>
      </c>
      <c r="E60" s="16" t="s">
        <v>286</v>
      </c>
      <c r="F60" s="17"/>
      <c r="G60" s="5" t="s">
        <v>189</v>
      </c>
    </row>
    <row r="61" spans="1:7" ht="12.75">
      <c r="A61" s="10" t="s">
        <v>278</v>
      </c>
      <c r="B61" s="14">
        <v>2021</v>
      </c>
      <c r="C61" s="5" t="s">
        <v>389</v>
      </c>
      <c r="D61" s="16" t="s">
        <v>287</v>
      </c>
      <c r="E61" s="16" t="s">
        <v>115</v>
      </c>
      <c r="F61" s="17"/>
      <c r="G61" s="5" t="s">
        <v>288</v>
      </c>
    </row>
    <row r="62" spans="1:7" ht="12.75">
      <c r="A62" s="10" t="s">
        <v>278</v>
      </c>
      <c r="B62" s="14">
        <v>2021</v>
      </c>
      <c r="C62" s="5" t="s">
        <v>389</v>
      </c>
      <c r="D62" s="1" t="s">
        <v>289</v>
      </c>
      <c r="E62" s="1" t="s">
        <v>33</v>
      </c>
      <c r="F62" s="3"/>
      <c r="G62" s="1" t="s">
        <v>290</v>
      </c>
    </row>
    <row r="63" spans="1:7" ht="12.75">
      <c r="A63" s="10" t="s">
        <v>278</v>
      </c>
      <c r="B63" s="14">
        <v>2021</v>
      </c>
      <c r="C63" s="5" t="s">
        <v>389</v>
      </c>
      <c r="D63" s="1" t="s">
        <v>292</v>
      </c>
      <c r="E63" s="1" t="s">
        <v>293</v>
      </c>
      <c r="F63" s="3"/>
      <c r="G63" s="1" t="s">
        <v>290</v>
      </c>
    </row>
    <row r="64" spans="1:7" ht="14.25" hidden="1">
      <c r="A64" s="18" t="s">
        <v>297</v>
      </c>
      <c r="B64" s="1">
        <v>2021</v>
      </c>
      <c r="C64" s="5" t="s">
        <v>34</v>
      </c>
      <c r="D64" s="1" t="s">
        <v>391</v>
      </c>
      <c r="E64" s="1" t="s">
        <v>392</v>
      </c>
      <c r="F64" s="2">
        <v>10.5</v>
      </c>
      <c r="G64" s="1" t="s">
        <v>393</v>
      </c>
    </row>
    <row r="65" spans="1:8" ht="12.75" hidden="1">
      <c r="A65" s="10" t="s">
        <v>231</v>
      </c>
      <c r="B65" s="1">
        <v>2021</v>
      </c>
      <c r="C65" s="5" t="s">
        <v>34</v>
      </c>
      <c r="D65" s="1" t="s">
        <v>305</v>
      </c>
      <c r="E65" s="1" t="s">
        <v>306</v>
      </c>
      <c r="F65" s="2">
        <v>3</v>
      </c>
      <c r="G65" s="1" t="s">
        <v>307</v>
      </c>
    </row>
    <row r="66" spans="1:8" ht="12.75" hidden="1">
      <c r="A66" s="10" t="s">
        <v>323</v>
      </c>
      <c r="B66" s="1">
        <v>2021</v>
      </c>
      <c r="C66" s="1" t="s">
        <v>20</v>
      </c>
      <c r="D66" s="1" t="s">
        <v>324</v>
      </c>
      <c r="E66" s="1" t="s">
        <v>325</v>
      </c>
      <c r="F66" s="2">
        <v>6</v>
      </c>
      <c r="G66" s="1" t="s">
        <v>326</v>
      </c>
    </row>
    <row r="67" spans="1:8" ht="15" hidden="1">
      <c r="A67" s="10" t="s">
        <v>323</v>
      </c>
      <c r="B67" s="1">
        <v>2021</v>
      </c>
      <c r="C67" s="5" t="s">
        <v>34</v>
      </c>
      <c r="D67" s="21" t="s">
        <v>226</v>
      </c>
      <c r="E67" s="1" t="s">
        <v>228</v>
      </c>
      <c r="F67" s="2">
        <v>2.4</v>
      </c>
    </row>
    <row r="68" spans="1:8" ht="12.75">
      <c r="A68" s="10" t="s">
        <v>235</v>
      </c>
      <c r="B68" s="1">
        <v>2021</v>
      </c>
      <c r="C68" s="1" t="s">
        <v>20</v>
      </c>
      <c r="D68" s="1" t="s">
        <v>394</v>
      </c>
      <c r="F68" s="3"/>
      <c r="G68" s="1" t="s">
        <v>390</v>
      </c>
    </row>
    <row r="69" spans="1:8" ht="12.75" hidden="1">
      <c r="F69" s="3">
        <f>SUM(F2:F68)</f>
        <v>340.74999999999989</v>
      </c>
    </row>
    <row r="71" spans="1:8" ht="12.75">
      <c r="F71" s="1" t="s">
        <v>240</v>
      </c>
      <c r="G71" s="1" t="s">
        <v>241</v>
      </c>
    </row>
    <row r="72" spans="1:8" ht="12.75">
      <c r="D72" s="1" t="s">
        <v>243</v>
      </c>
      <c r="E72" s="1">
        <v>0</v>
      </c>
      <c r="F72" s="1">
        <v>0</v>
      </c>
      <c r="G72" s="1">
        <v>0</v>
      </c>
    </row>
    <row r="73" spans="1:8" ht="12.75">
      <c r="D73" s="1" t="s">
        <v>14</v>
      </c>
      <c r="E73" s="3">
        <f>F63+F62+F61+F60+F59+F58+F2+F3+F4+F14+F15+F20+F22+F23+F24+F26+F48+F27+F50+F51+F52</f>
        <v>101.80000000000001</v>
      </c>
      <c r="F73" s="2">
        <f>F50+F48+F27+F26+F24+F23+F15+F14+F4</f>
        <v>75.449999999999989</v>
      </c>
      <c r="G73" s="3">
        <f t="shared" ref="G73:G78" si="0">E73-F73</f>
        <v>26.350000000000023</v>
      </c>
    </row>
    <row r="74" spans="1:8" ht="12.75">
      <c r="D74" s="1" t="s">
        <v>267</v>
      </c>
      <c r="E74" s="4">
        <f>0</f>
        <v>0</v>
      </c>
      <c r="F74" s="1">
        <v>0</v>
      </c>
      <c r="G74" s="4">
        <f t="shared" si="0"/>
        <v>0</v>
      </c>
    </row>
    <row r="75" spans="1:8" ht="12.75">
      <c r="D75" s="1" t="s">
        <v>275</v>
      </c>
      <c r="E75" s="1">
        <v>0</v>
      </c>
      <c r="F75" s="1">
        <v>0</v>
      </c>
      <c r="G75" s="4">
        <f t="shared" si="0"/>
        <v>0</v>
      </c>
    </row>
    <row r="76" spans="1:8" ht="12.75">
      <c r="D76" s="1" t="s">
        <v>279</v>
      </c>
      <c r="E76" s="3">
        <f>F67+F65+F64+F57+F55+F49+F43+F39+F38+F36+F35+F34+F31+F30+F7+F42</f>
        <v>201.95</v>
      </c>
      <c r="F76" s="3">
        <f>F65+F55+F49+F39+F38+F36+F35+F34+F31+F30+F42</f>
        <v>178.65</v>
      </c>
      <c r="G76" s="3">
        <f t="shared" si="0"/>
        <v>23.299999999999983</v>
      </c>
    </row>
    <row r="77" spans="1:8" ht="12.75">
      <c r="D77" s="1" t="s">
        <v>284</v>
      </c>
      <c r="E77" s="3">
        <f>F8+F9+F10+F11+F12+F13</f>
        <v>0</v>
      </c>
      <c r="F77" s="1">
        <v>0</v>
      </c>
      <c r="G77" s="3">
        <f t="shared" si="0"/>
        <v>0</v>
      </c>
    </row>
    <row r="78" spans="1:8" ht="12.75">
      <c r="D78" s="1" t="s">
        <v>285</v>
      </c>
      <c r="E78" s="2">
        <f>F66+F56+F29+F28+F25+F21</f>
        <v>37</v>
      </c>
      <c r="F78" s="2">
        <f>F66+F56</f>
        <v>9</v>
      </c>
      <c r="G78" s="3">
        <f t="shared" si="0"/>
        <v>28</v>
      </c>
    </row>
    <row r="79" spans="1:8" ht="12.75">
      <c r="D79" s="1" t="s">
        <v>291</v>
      </c>
      <c r="E79" s="1">
        <v>0</v>
      </c>
      <c r="F79" s="1">
        <v>0</v>
      </c>
      <c r="G79" s="1">
        <v>0</v>
      </c>
    </row>
    <row r="80" spans="1:8" ht="12.75">
      <c r="D80" s="1" t="s">
        <v>197</v>
      </c>
      <c r="E80" s="1">
        <v>0</v>
      </c>
      <c r="F80" s="1">
        <v>0</v>
      </c>
      <c r="G80" s="4">
        <f>E80-F80</f>
        <v>0</v>
      </c>
      <c r="H80" s="1" t="s">
        <v>181</v>
      </c>
    </row>
    <row r="81" spans="4:8" ht="12.75">
      <c r="E81" s="4">
        <f t="shared" ref="E81:G81" si="1">SUM(E72:E80)</f>
        <v>340.75</v>
      </c>
      <c r="F81" s="4">
        <f t="shared" si="1"/>
        <v>263.10000000000002</v>
      </c>
      <c r="G81" s="4">
        <f t="shared" si="1"/>
        <v>77.650000000000006</v>
      </c>
      <c r="H81" s="4">
        <f>G81+F81</f>
        <v>340.75</v>
      </c>
    </row>
    <row r="82" spans="4:8" ht="12.75">
      <c r="D82" s="1" t="s">
        <v>314</v>
      </c>
      <c r="E82" s="4">
        <f>32/66</f>
        <v>0.48484848484848486</v>
      </c>
    </row>
  </sheetData>
  <autoFilter ref="A1:G69">
    <filterColumn colId="5">
      <filters blank="1">
        <filter val="0.10"/>
        <filter val="0.20"/>
        <filter val="0.30"/>
        <filter val="0.45"/>
        <filter val="0.50"/>
        <filter val="0.60"/>
        <filter val="1.00"/>
        <filter val="10.00"/>
        <filter val="10.50"/>
        <filter val="15.00"/>
        <filter val="16.75"/>
        <filter val="2.00"/>
        <filter val="2.25"/>
        <filter val="2.40"/>
        <filter val="20.00"/>
        <filter val="22.50"/>
        <filter val="25.00"/>
        <filter val="27.00"/>
        <filter val="3.00"/>
        <filter val="33.90"/>
        <filter val="340.75"/>
        <filter val="4.00"/>
        <filter val="5.00"/>
        <filter val="50.00"/>
        <filter val="6.00"/>
        <filter val="7.50"/>
        <filter val="8.00"/>
      </filters>
    </filterColumn>
  </autoFilter>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51"/>
  <sheetViews>
    <sheetView workbookViewId="0"/>
  </sheetViews>
  <sheetFormatPr defaultColWidth="14.42578125" defaultRowHeight="15.75" customHeight="1"/>
  <cols>
    <col min="3" max="3" width="51.85546875" customWidth="1"/>
    <col min="4" max="4" width="32.42578125" customWidth="1"/>
  </cols>
  <sheetData>
    <row r="1" spans="1:7" ht="15.75" customHeight="1">
      <c r="A1" s="1" t="s">
        <v>0</v>
      </c>
      <c r="B1" s="1" t="s">
        <v>1</v>
      </c>
      <c r="C1" s="1" t="s">
        <v>2</v>
      </c>
      <c r="D1" s="1" t="s">
        <v>3</v>
      </c>
      <c r="E1" s="1" t="s">
        <v>4</v>
      </c>
      <c r="F1" s="2" t="s">
        <v>5</v>
      </c>
      <c r="G1" s="1" t="s">
        <v>7</v>
      </c>
    </row>
    <row r="2" spans="1:7" ht="15.75" customHeight="1">
      <c r="A2" s="1" t="s">
        <v>163</v>
      </c>
      <c r="B2" s="1">
        <v>2022</v>
      </c>
      <c r="C2" s="1" t="s">
        <v>20</v>
      </c>
      <c r="D2" s="1" t="s">
        <v>168</v>
      </c>
      <c r="E2" s="1" t="s">
        <v>171</v>
      </c>
      <c r="F2" s="2">
        <v>11</v>
      </c>
      <c r="G2" s="1" t="s">
        <v>173</v>
      </c>
    </row>
    <row r="3" spans="1:7" ht="15.75" customHeight="1">
      <c r="A3" s="1" t="s">
        <v>163</v>
      </c>
      <c r="B3" s="1">
        <v>2022</v>
      </c>
      <c r="C3" s="1" t="s">
        <v>20</v>
      </c>
      <c r="D3" s="1" t="s">
        <v>182</v>
      </c>
      <c r="E3" s="1" t="s">
        <v>184</v>
      </c>
      <c r="F3" s="2">
        <v>18</v>
      </c>
      <c r="G3" s="1" t="s">
        <v>185</v>
      </c>
    </row>
    <row r="4" spans="1:7" ht="15.75" customHeight="1">
      <c r="A4" s="1" t="s">
        <v>163</v>
      </c>
      <c r="B4" s="1">
        <v>2022</v>
      </c>
      <c r="C4" s="1" t="s">
        <v>20</v>
      </c>
      <c r="D4" s="1" t="s">
        <v>192</v>
      </c>
      <c r="E4" s="1" t="s">
        <v>194</v>
      </c>
      <c r="F4" s="2">
        <v>1</v>
      </c>
      <c r="G4" s="1" t="s">
        <v>119</v>
      </c>
    </row>
    <row r="5" spans="1:7" ht="15.75" customHeight="1">
      <c r="A5" s="1" t="s">
        <v>8</v>
      </c>
      <c r="B5" s="1">
        <v>2022</v>
      </c>
      <c r="C5" s="1" t="s">
        <v>20</v>
      </c>
      <c r="D5" s="1" t="s">
        <v>13</v>
      </c>
      <c r="F5" s="3"/>
      <c r="G5" s="1" t="s">
        <v>11</v>
      </c>
    </row>
    <row r="6" spans="1:7" ht="15.75" customHeight="1">
      <c r="A6" s="1" t="s">
        <v>56</v>
      </c>
      <c r="B6" s="1">
        <v>2022</v>
      </c>
      <c r="C6" s="1" t="s">
        <v>20</v>
      </c>
      <c r="D6" s="1" t="s">
        <v>59</v>
      </c>
      <c r="E6" s="1" t="s">
        <v>60</v>
      </c>
      <c r="F6" s="2"/>
      <c r="G6" s="1" t="s">
        <v>63</v>
      </c>
    </row>
    <row r="7" spans="1:7" ht="15.75" customHeight="1">
      <c r="A7" s="1" t="s">
        <v>56</v>
      </c>
      <c r="B7" s="1">
        <v>2022</v>
      </c>
      <c r="C7" s="1" t="s">
        <v>20</v>
      </c>
      <c r="D7" s="1" t="s">
        <v>66</v>
      </c>
      <c r="E7" s="1" t="s">
        <v>68</v>
      </c>
      <c r="F7" s="2"/>
      <c r="G7" s="1"/>
    </row>
    <row r="8" spans="1:7" ht="15.75" customHeight="1">
      <c r="A8" s="1" t="s">
        <v>56</v>
      </c>
      <c r="B8" s="1">
        <v>2022</v>
      </c>
      <c r="C8" s="1" t="s">
        <v>20</v>
      </c>
      <c r="D8" s="1" t="s">
        <v>319</v>
      </c>
      <c r="E8" s="1" t="s">
        <v>71</v>
      </c>
      <c r="F8" s="2"/>
      <c r="G8" s="1"/>
    </row>
    <row r="9" spans="1:7" ht="15.75" customHeight="1">
      <c r="A9" s="1" t="s">
        <v>56</v>
      </c>
      <c r="B9" s="1">
        <v>2022</v>
      </c>
      <c r="C9" s="1" t="s">
        <v>20</v>
      </c>
      <c r="D9" s="1" t="s">
        <v>328</v>
      </c>
      <c r="E9" s="1" t="s">
        <v>76</v>
      </c>
      <c r="F9" s="2"/>
      <c r="G9" s="1"/>
    </row>
    <row r="10" spans="1:7" ht="15.75" customHeight="1">
      <c r="A10" s="1" t="s">
        <v>56</v>
      </c>
      <c r="B10" s="1">
        <v>2022</v>
      </c>
      <c r="C10" s="1" t="s">
        <v>20</v>
      </c>
      <c r="D10" s="1" t="s">
        <v>333</v>
      </c>
      <c r="E10" s="1" t="s">
        <v>82</v>
      </c>
      <c r="F10" s="2"/>
      <c r="G10" s="1"/>
    </row>
    <row r="11" spans="1:7" ht="15.75" customHeight="1">
      <c r="A11" s="1" t="s">
        <v>56</v>
      </c>
      <c r="B11" s="1">
        <v>2022</v>
      </c>
      <c r="C11" s="1" t="s">
        <v>20</v>
      </c>
      <c r="D11" s="1" t="s">
        <v>87</v>
      </c>
      <c r="E11" s="4" t="s">
        <v>88</v>
      </c>
      <c r="F11" s="2"/>
      <c r="G11" s="1"/>
    </row>
    <row r="12" spans="1:7" ht="15.75" customHeight="1">
      <c r="A12" s="1" t="s">
        <v>91</v>
      </c>
      <c r="B12" s="1">
        <v>2022</v>
      </c>
      <c r="C12" s="1" t="s">
        <v>336</v>
      </c>
      <c r="D12" s="1" t="s">
        <v>93</v>
      </c>
      <c r="E12" s="4" t="s">
        <v>95</v>
      </c>
      <c r="F12" s="2">
        <v>30</v>
      </c>
      <c r="G12" s="1" t="s">
        <v>96</v>
      </c>
    </row>
    <row r="13" spans="1:7" ht="15.75" customHeight="1">
      <c r="A13" s="1" t="s">
        <v>91</v>
      </c>
      <c r="B13" s="1">
        <v>2022</v>
      </c>
      <c r="C13" s="1" t="s">
        <v>336</v>
      </c>
      <c r="D13" s="1" t="s">
        <v>101</v>
      </c>
      <c r="E13" s="4" t="s">
        <v>102</v>
      </c>
      <c r="F13" s="2">
        <v>2</v>
      </c>
      <c r="G13" s="1" t="s">
        <v>105</v>
      </c>
    </row>
    <row r="14" spans="1:7" ht="15.75" customHeight="1">
      <c r="A14" s="1" t="s">
        <v>91</v>
      </c>
      <c r="B14" s="1">
        <v>2022</v>
      </c>
      <c r="C14" s="1" t="s">
        <v>336</v>
      </c>
      <c r="D14" s="1" t="s">
        <v>108</v>
      </c>
      <c r="E14" s="1" t="s">
        <v>109</v>
      </c>
      <c r="F14" s="2">
        <v>6</v>
      </c>
      <c r="G14" s="1" t="s">
        <v>111</v>
      </c>
    </row>
    <row r="15" spans="1:7" ht="15.75" customHeight="1">
      <c r="A15" s="1" t="s">
        <v>113</v>
      </c>
      <c r="B15" s="1">
        <v>2022</v>
      </c>
      <c r="C15" s="1" t="s">
        <v>337</v>
      </c>
      <c r="D15" s="1" t="s">
        <v>129</v>
      </c>
      <c r="F15" s="3"/>
      <c r="G15" s="1" t="s">
        <v>130</v>
      </c>
    </row>
    <row r="16" spans="1:7" ht="15.75" customHeight="1">
      <c r="A16" s="1" t="s">
        <v>131</v>
      </c>
      <c r="B16" s="1">
        <v>2022</v>
      </c>
      <c r="C16" s="4" t="s">
        <v>337</v>
      </c>
      <c r="D16" s="1" t="s">
        <v>338</v>
      </c>
      <c r="F16" s="2">
        <v>150</v>
      </c>
    </row>
    <row r="17" spans="1:7" ht="15.75" customHeight="1">
      <c r="A17" s="1" t="s">
        <v>131</v>
      </c>
      <c r="B17" s="1">
        <v>2022</v>
      </c>
      <c r="C17" s="4" t="s">
        <v>337</v>
      </c>
      <c r="D17" s="1" t="s">
        <v>339</v>
      </c>
      <c r="F17" s="2">
        <v>50</v>
      </c>
      <c r="G17" s="4" t="s">
        <v>340</v>
      </c>
    </row>
    <row r="18" spans="1:7" ht="15.75" customHeight="1">
      <c r="A18" s="1" t="s">
        <v>131</v>
      </c>
      <c r="B18" s="1">
        <v>2022</v>
      </c>
      <c r="C18" s="4" t="s">
        <v>337</v>
      </c>
      <c r="D18" s="1" t="s">
        <v>341</v>
      </c>
      <c r="F18" s="2">
        <v>100</v>
      </c>
      <c r="G18" s="4" t="s">
        <v>342</v>
      </c>
    </row>
    <row r="19" spans="1:7" ht="15.75" customHeight="1">
      <c r="A19" s="1" t="s">
        <v>131</v>
      </c>
      <c r="B19" s="1">
        <v>2022</v>
      </c>
      <c r="C19" s="4" t="s">
        <v>337</v>
      </c>
      <c r="D19" s="1" t="s">
        <v>343</v>
      </c>
      <c r="F19" s="2">
        <v>150</v>
      </c>
      <c r="G19" s="4" t="s">
        <v>344</v>
      </c>
    </row>
    <row r="20" spans="1:7" ht="15.75" customHeight="1">
      <c r="A20" s="1" t="s">
        <v>131</v>
      </c>
      <c r="B20" s="1">
        <v>2022</v>
      </c>
      <c r="C20" s="4" t="s">
        <v>337</v>
      </c>
      <c r="D20" s="1" t="s">
        <v>345</v>
      </c>
      <c r="F20" s="2">
        <v>180</v>
      </c>
      <c r="G20" s="4" t="s">
        <v>346</v>
      </c>
    </row>
    <row r="21" spans="1:7" ht="15.75" customHeight="1">
      <c r="A21" s="1" t="s">
        <v>131</v>
      </c>
      <c r="B21" s="1">
        <v>2022</v>
      </c>
      <c r="C21" s="4" t="s">
        <v>349</v>
      </c>
      <c r="D21" s="1" t="s">
        <v>347</v>
      </c>
      <c r="F21" s="2">
        <v>4</v>
      </c>
      <c r="G21" s="4" t="s">
        <v>348</v>
      </c>
    </row>
    <row r="22" spans="1:7" ht="12.75">
      <c r="A22" s="13" t="s">
        <v>205</v>
      </c>
      <c r="B22" s="1">
        <v>2022</v>
      </c>
      <c r="C22" s="5" t="s">
        <v>34</v>
      </c>
      <c r="D22" s="1" t="s">
        <v>363</v>
      </c>
      <c r="F22" s="2"/>
      <c r="G22" s="1" t="s">
        <v>84</v>
      </c>
    </row>
    <row r="23" spans="1:7" ht="12.75">
      <c r="A23" s="13" t="s">
        <v>205</v>
      </c>
      <c r="B23" s="1">
        <v>2022</v>
      </c>
      <c r="C23" s="5" t="s">
        <v>34</v>
      </c>
      <c r="D23" s="1" t="s">
        <v>395</v>
      </c>
      <c r="F23" s="2"/>
      <c r="G23" s="1" t="s">
        <v>84</v>
      </c>
    </row>
    <row r="24" spans="1:7" ht="12.75">
      <c r="A24" s="13" t="s">
        <v>205</v>
      </c>
      <c r="B24" s="1">
        <v>2022</v>
      </c>
      <c r="C24" s="1" t="s">
        <v>365</v>
      </c>
      <c r="D24" s="1" t="s">
        <v>396</v>
      </c>
      <c r="F24" s="2">
        <v>13.25</v>
      </c>
      <c r="G24" s="1" t="s">
        <v>342</v>
      </c>
    </row>
    <row r="25" spans="1:7" ht="12.75">
      <c r="A25" s="10" t="s">
        <v>248</v>
      </c>
      <c r="B25" s="1">
        <v>2022</v>
      </c>
      <c r="C25" s="5" t="s">
        <v>34</v>
      </c>
      <c r="D25" s="1" t="s">
        <v>374</v>
      </c>
      <c r="F25" s="2">
        <v>15</v>
      </c>
      <c r="G25" s="4" t="s">
        <v>375</v>
      </c>
    </row>
    <row r="26" spans="1:7" ht="12.75">
      <c r="A26" s="10" t="s">
        <v>248</v>
      </c>
      <c r="B26" s="1">
        <v>2022</v>
      </c>
      <c r="C26" s="5" t="s">
        <v>34</v>
      </c>
      <c r="D26" s="1" t="s">
        <v>376</v>
      </c>
      <c r="F26" s="2">
        <v>2</v>
      </c>
      <c r="G26" s="1" t="s">
        <v>377</v>
      </c>
    </row>
    <row r="27" spans="1:7" ht="12.75">
      <c r="A27" s="10" t="s">
        <v>248</v>
      </c>
      <c r="B27" s="1">
        <v>2022</v>
      </c>
      <c r="C27" s="5" t="s">
        <v>34</v>
      </c>
      <c r="D27" s="1" t="s">
        <v>378</v>
      </c>
      <c r="F27" s="2">
        <v>16</v>
      </c>
      <c r="G27" s="1"/>
    </row>
    <row r="28" spans="1:7" ht="12.75">
      <c r="A28" s="10" t="s">
        <v>248</v>
      </c>
      <c r="B28" s="1">
        <v>2022</v>
      </c>
      <c r="C28" s="5" t="s">
        <v>34</v>
      </c>
      <c r="D28" s="1" t="s">
        <v>379</v>
      </c>
      <c r="F28" s="2">
        <v>3</v>
      </c>
      <c r="G28" s="1"/>
    </row>
    <row r="29" spans="1:7" ht="12.75">
      <c r="A29" s="10" t="s">
        <v>254</v>
      </c>
      <c r="B29" s="1">
        <v>2022</v>
      </c>
      <c r="C29" s="5" t="s">
        <v>34</v>
      </c>
      <c r="D29" s="1" t="s">
        <v>381</v>
      </c>
      <c r="F29" s="3"/>
      <c r="G29" s="1" t="s">
        <v>189</v>
      </c>
    </row>
    <row r="30" spans="1:7" ht="12.75">
      <c r="A30" s="10" t="s">
        <v>254</v>
      </c>
      <c r="B30" s="1">
        <v>2022</v>
      </c>
      <c r="C30" s="5" t="s">
        <v>34</v>
      </c>
      <c r="D30" s="1" t="s">
        <v>382</v>
      </c>
      <c r="F30" s="3"/>
      <c r="G30" s="1" t="s">
        <v>383</v>
      </c>
    </row>
    <row r="31" spans="1:7" ht="12.75">
      <c r="A31" s="10" t="s">
        <v>386</v>
      </c>
      <c r="B31" s="1">
        <v>2022</v>
      </c>
      <c r="C31" s="1" t="s">
        <v>20</v>
      </c>
      <c r="D31" s="1" t="s">
        <v>387</v>
      </c>
      <c r="E31" s="1"/>
      <c r="F31" s="2">
        <v>5</v>
      </c>
      <c r="G31" s="1" t="s">
        <v>388</v>
      </c>
    </row>
    <row r="32" spans="1:7" ht="12.75">
      <c r="A32" s="10" t="s">
        <v>386</v>
      </c>
      <c r="B32" s="1">
        <v>2022</v>
      </c>
      <c r="C32" s="1" t="s">
        <v>397</v>
      </c>
      <c r="D32" s="1" t="s">
        <v>398</v>
      </c>
      <c r="E32" s="1" t="s">
        <v>399</v>
      </c>
      <c r="F32" s="2">
        <v>1.5</v>
      </c>
      <c r="G32" s="1" t="s">
        <v>400</v>
      </c>
    </row>
    <row r="33" spans="1:7" ht="12.75">
      <c r="A33" s="10" t="s">
        <v>278</v>
      </c>
      <c r="B33" s="1">
        <v>2022</v>
      </c>
      <c r="C33" s="5" t="s">
        <v>34</v>
      </c>
      <c r="D33" s="1" t="s">
        <v>281</v>
      </c>
      <c r="E33" s="1" t="s">
        <v>115</v>
      </c>
      <c r="F33" s="3"/>
      <c r="G33" s="1" t="s">
        <v>189</v>
      </c>
    </row>
    <row r="34" spans="1:7" ht="12.75">
      <c r="A34" s="10" t="s">
        <v>278</v>
      </c>
      <c r="B34" s="14">
        <v>2022</v>
      </c>
      <c r="C34" s="5" t="s">
        <v>34</v>
      </c>
      <c r="D34" s="16" t="s">
        <v>282</v>
      </c>
      <c r="E34" s="16" t="s">
        <v>286</v>
      </c>
      <c r="F34" s="17"/>
      <c r="G34" s="5" t="s">
        <v>189</v>
      </c>
    </row>
    <row r="35" spans="1:7" ht="12.75">
      <c r="A35" s="10" t="s">
        <v>278</v>
      </c>
      <c r="B35" s="14">
        <v>2022</v>
      </c>
      <c r="C35" s="5" t="s">
        <v>34</v>
      </c>
      <c r="D35" s="16" t="s">
        <v>401</v>
      </c>
      <c r="E35" s="16" t="s">
        <v>115</v>
      </c>
      <c r="F35" s="17"/>
      <c r="G35" s="5" t="s">
        <v>288</v>
      </c>
    </row>
    <row r="36" spans="1:7" ht="12.75">
      <c r="A36" s="10" t="s">
        <v>278</v>
      </c>
      <c r="B36" s="14">
        <v>2022</v>
      </c>
      <c r="C36" s="5" t="s">
        <v>34</v>
      </c>
      <c r="D36" s="1" t="s">
        <v>289</v>
      </c>
      <c r="E36" s="1" t="s">
        <v>33</v>
      </c>
      <c r="F36" s="3"/>
      <c r="G36" s="1" t="s">
        <v>290</v>
      </c>
    </row>
    <row r="37" spans="1:7" ht="12.75">
      <c r="A37" s="10" t="s">
        <v>278</v>
      </c>
      <c r="B37" s="14">
        <v>2022</v>
      </c>
      <c r="C37" s="5" t="s">
        <v>34</v>
      </c>
      <c r="D37" s="1" t="s">
        <v>292</v>
      </c>
      <c r="E37" s="1" t="s">
        <v>293</v>
      </c>
      <c r="F37" s="3"/>
      <c r="G37" s="1" t="s">
        <v>290</v>
      </c>
    </row>
    <row r="38" spans="1:7" ht="12.75">
      <c r="F38" s="3">
        <f>SUM(F2:F37)</f>
        <v>757.75</v>
      </c>
    </row>
    <row r="40" spans="1:7" ht="12.75">
      <c r="F40" s="1" t="s">
        <v>240</v>
      </c>
      <c r="G40" s="1" t="s">
        <v>241</v>
      </c>
    </row>
    <row r="41" spans="1:7" ht="12.75">
      <c r="D41" s="1" t="s">
        <v>243</v>
      </c>
      <c r="E41" s="1">
        <v>0</v>
      </c>
      <c r="F41" s="1">
        <v>0</v>
      </c>
      <c r="G41" s="1">
        <v>0</v>
      </c>
    </row>
    <row r="42" spans="1:7" ht="12.75">
      <c r="D42" s="1" t="s">
        <v>14</v>
      </c>
      <c r="E42" s="1">
        <v>0</v>
      </c>
      <c r="F42" s="1">
        <v>0</v>
      </c>
      <c r="G42" s="1">
        <v>0</v>
      </c>
    </row>
    <row r="43" spans="1:7" ht="12.75">
      <c r="D43" s="1" t="s">
        <v>267</v>
      </c>
      <c r="E43" s="1">
        <v>0</v>
      </c>
      <c r="F43" s="1">
        <v>0</v>
      </c>
      <c r="G43" s="4">
        <f t="shared" ref="G43:G47" si="0">E43-F43</f>
        <v>0</v>
      </c>
    </row>
    <row r="44" spans="1:7" ht="12.75">
      <c r="D44" s="1" t="s">
        <v>275</v>
      </c>
      <c r="E44" s="1">
        <v>0</v>
      </c>
      <c r="F44" s="1">
        <v>0</v>
      </c>
      <c r="G44" s="4">
        <f t="shared" si="0"/>
        <v>0</v>
      </c>
    </row>
    <row r="45" spans="1:7" ht="12.75">
      <c r="D45" s="1" t="s">
        <v>279</v>
      </c>
      <c r="E45" s="3">
        <f>F37+F36+F35+F34+F29+F30+F28+F27+F26+F25+F24+F23+F22</f>
        <v>49.25</v>
      </c>
      <c r="F45" s="3">
        <f>F25+F24+F26</f>
        <v>30.25</v>
      </c>
      <c r="G45" s="3">
        <f t="shared" si="0"/>
        <v>19</v>
      </c>
    </row>
    <row r="46" spans="1:7" ht="12.75">
      <c r="D46" s="1" t="s">
        <v>284</v>
      </c>
      <c r="E46" s="1">
        <v>0</v>
      </c>
      <c r="F46" s="1">
        <v>0</v>
      </c>
      <c r="G46" s="4">
        <f t="shared" si="0"/>
        <v>0</v>
      </c>
    </row>
    <row r="47" spans="1:7" ht="12.75">
      <c r="D47" s="1" t="s">
        <v>285</v>
      </c>
      <c r="E47" s="2">
        <f>F32+F31+F21+F20+F19+F18+F17+F16+F14+F13+F12+F4+F2+F3</f>
        <v>708.5</v>
      </c>
      <c r="F47" s="2">
        <f>F21+F20+F19+F18+F17+F14+F13+F12+F4+F3+F2</f>
        <v>552</v>
      </c>
      <c r="G47" s="3">
        <f t="shared" si="0"/>
        <v>156.5</v>
      </c>
    </row>
    <row r="48" spans="1:7" ht="12.75">
      <c r="D48" s="1" t="s">
        <v>291</v>
      </c>
      <c r="E48" s="1">
        <v>0</v>
      </c>
      <c r="F48" s="1">
        <v>0</v>
      </c>
      <c r="G48" s="1">
        <v>0</v>
      </c>
    </row>
    <row r="49" spans="4:8" ht="12.75">
      <c r="D49" s="1" t="s">
        <v>197</v>
      </c>
      <c r="E49" s="1">
        <v>0</v>
      </c>
      <c r="F49" s="1">
        <v>0</v>
      </c>
      <c r="G49" s="4">
        <f>E49-F49</f>
        <v>0</v>
      </c>
      <c r="H49" s="1" t="s">
        <v>181</v>
      </c>
    </row>
    <row r="50" spans="4:8" ht="12.75">
      <c r="E50" s="4">
        <f t="shared" ref="E50:G50" si="1">SUM(E41:E49)</f>
        <v>757.75</v>
      </c>
      <c r="F50" s="4">
        <f t="shared" si="1"/>
        <v>582.25</v>
      </c>
      <c r="G50" s="4">
        <f t="shared" si="1"/>
        <v>175.5</v>
      </c>
      <c r="H50" s="4">
        <f>G50+F50</f>
        <v>757.75</v>
      </c>
    </row>
    <row r="51" spans="4:8" ht="12.75">
      <c r="D51" s="1" t="s">
        <v>314</v>
      </c>
      <c r="E51" s="4">
        <f>1-F51</f>
        <v>0.52777777777777779</v>
      </c>
      <c r="F51" s="4">
        <f>17/36</f>
        <v>0.47222222222222221</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59"/>
  <sheetViews>
    <sheetView workbookViewId="0"/>
  </sheetViews>
  <sheetFormatPr defaultColWidth="14.42578125" defaultRowHeight="15.75" customHeight="1"/>
  <cols>
    <col min="1" max="2" width="37.140625" customWidth="1"/>
    <col min="9" max="9" width="24.7109375" customWidth="1"/>
    <col min="10" max="10" width="14.7109375" customWidth="1"/>
    <col min="11" max="11" width="19.140625" customWidth="1"/>
    <col min="12" max="12" width="14.7109375" customWidth="1"/>
    <col min="13" max="13" width="19.140625" customWidth="1"/>
    <col min="14" max="14" width="14.7109375" customWidth="1"/>
    <col min="15" max="15" width="19.140625" customWidth="1"/>
  </cols>
  <sheetData>
    <row r="1" spans="1:19" ht="15.75" customHeight="1">
      <c r="B1" s="1">
        <v>2020</v>
      </c>
      <c r="E1" s="1" t="s">
        <v>405</v>
      </c>
      <c r="I1" s="1" t="s">
        <v>406</v>
      </c>
    </row>
    <row r="2" spans="1:19" ht="15.75" customHeight="1">
      <c r="B2" s="1" t="s">
        <v>407</v>
      </c>
      <c r="C2" s="1" t="s">
        <v>240</v>
      </c>
      <c r="D2" s="1" t="s">
        <v>241</v>
      </c>
      <c r="E2" s="1" t="s">
        <v>407</v>
      </c>
      <c r="F2" s="1" t="s">
        <v>240</v>
      </c>
      <c r="G2" s="1" t="s">
        <v>241</v>
      </c>
      <c r="J2" s="1">
        <v>2020</v>
      </c>
      <c r="L2" s="1">
        <v>2021</v>
      </c>
      <c r="N2" s="1">
        <v>2022</v>
      </c>
      <c r="P2" s="1" t="s">
        <v>408</v>
      </c>
      <c r="R2" s="1" t="s">
        <v>409</v>
      </c>
    </row>
    <row r="3" spans="1:19" ht="15.75" customHeight="1">
      <c r="A3" s="1" t="s">
        <v>243</v>
      </c>
      <c r="B3" s="26">
        <v>2.2999999999999998</v>
      </c>
      <c r="C3" s="26">
        <v>0</v>
      </c>
      <c r="D3" s="26">
        <v>2.2999999999999998</v>
      </c>
      <c r="E3" s="26">
        <f t="shared" ref="E3:G3" si="0">B3/0.5925925926</f>
        <v>3.8812499999514842</v>
      </c>
      <c r="F3" s="26">
        <f t="shared" si="0"/>
        <v>0</v>
      </c>
      <c r="G3" s="26">
        <f t="shared" si="0"/>
        <v>3.8812499999514842</v>
      </c>
      <c r="J3" s="1" t="s">
        <v>407</v>
      </c>
      <c r="K3" s="1" t="s">
        <v>414</v>
      </c>
      <c r="L3" s="1" t="s">
        <v>407</v>
      </c>
      <c r="M3" s="1" t="s">
        <v>414</v>
      </c>
      <c r="N3" s="1" t="s">
        <v>407</v>
      </c>
      <c r="O3" s="1" t="s">
        <v>414</v>
      </c>
      <c r="P3" s="1" t="s">
        <v>407</v>
      </c>
      <c r="Q3" s="1" t="s">
        <v>414</v>
      </c>
      <c r="R3" s="1" t="s">
        <v>407</v>
      </c>
      <c r="S3" s="1" t="s">
        <v>414</v>
      </c>
    </row>
    <row r="4" spans="1:19" ht="15.75" customHeight="1">
      <c r="A4" s="1" t="s">
        <v>14</v>
      </c>
      <c r="B4" s="26">
        <v>17.3</v>
      </c>
      <c r="C4" s="26">
        <v>12.600000000000001</v>
      </c>
      <c r="D4" s="26">
        <v>4.6999999999999993</v>
      </c>
      <c r="E4" s="26">
        <f t="shared" ref="E4:G4" si="1">B4/0.5925925926</f>
        <v>29.193749999635081</v>
      </c>
      <c r="F4" s="26">
        <f t="shared" si="1"/>
        <v>21.262499999734221</v>
      </c>
      <c r="G4" s="26">
        <f t="shared" si="1"/>
        <v>7.9312499999008583</v>
      </c>
      <c r="I4" s="1" t="s">
        <v>169</v>
      </c>
      <c r="J4" s="26">
        <f t="shared" ref="J4:K4" si="2">B3+B4+B5+B6</f>
        <v>26.700000000000003</v>
      </c>
      <c r="K4" s="26">
        <f t="shared" si="2"/>
        <v>17.650000000000002</v>
      </c>
      <c r="L4" s="26">
        <f t="shared" ref="L4:M4" si="3">B19+B20+B21</f>
        <v>101.80000000000001</v>
      </c>
      <c r="M4" s="26">
        <f t="shared" si="3"/>
        <v>75.449999999999989</v>
      </c>
      <c r="N4" s="26">
        <f t="shared" ref="N4:O4" si="4">B33+B34+B35+B36</f>
        <v>0</v>
      </c>
      <c r="O4" s="26">
        <f t="shared" si="4"/>
        <v>0</v>
      </c>
      <c r="P4" s="26">
        <f t="shared" ref="P4:Q4" si="5">SUM(B48:B51)</f>
        <v>2.1</v>
      </c>
      <c r="Q4" s="26">
        <f t="shared" si="5"/>
        <v>0</v>
      </c>
      <c r="R4" s="26">
        <f t="shared" ref="R4:S4" si="6">J4+L4+N4+P4</f>
        <v>130.6</v>
      </c>
      <c r="S4" s="26">
        <f t="shared" si="6"/>
        <v>93.1</v>
      </c>
    </row>
    <row r="5" spans="1:19" ht="15.75" customHeight="1">
      <c r="A5" s="1" t="s">
        <v>267</v>
      </c>
      <c r="B5" s="26">
        <v>5.0999999999999996</v>
      </c>
      <c r="C5" s="26">
        <v>3.05</v>
      </c>
      <c r="D5" s="26">
        <v>2.0499999999999998</v>
      </c>
      <c r="E5" s="26">
        <f t="shared" ref="E5:G5" si="7">B5/0.5925925926</f>
        <v>8.6062499998924213</v>
      </c>
      <c r="F5" s="26">
        <f t="shared" si="7"/>
        <v>5.1468749999356644</v>
      </c>
      <c r="G5" s="26">
        <f t="shared" si="7"/>
        <v>3.4593749999567578</v>
      </c>
      <c r="I5" s="1" t="s">
        <v>279</v>
      </c>
      <c r="J5" s="26">
        <f t="shared" ref="J5:K5" si="8">B7</f>
        <v>100.89999999999999</v>
      </c>
      <c r="K5" s="26">
        <f t="shared" si="8"/>
        <v>91.6</v>
      </c>
      <c r="L5" s="26">
        <f t="shared" ref="L5:M5" si="9">B22</f>
        <v>201.95</v>
      </c>
      <c r="M5" s="26">
        <f t="shared" si="9"/>
        <v>178.65</v>
      </c>
      <c r="N5" s="26">
        <f t="shared" ref="N5:O5" si="10">B37</f>
        <v>49.25</v>
      </c>
      <c r="O5" s="26">
        <f t="shared" si="10"/>
        <v>30.25</v>
      </c>
      <c r="P5" s="26">
        <f t="shared" ref="P5:Q5" si="11">B52</f>
        <v>0</v>
      </c>
      <c r="Q5" s="26">
        <f t="shared" si="11"/>
        <v>0</v>
      </c>
      <c r="R5" s="26">
        <f t="shared" ref="R5:S5" si="12">J5+L5+N5+P5</f>
        <v>352.09999999999997</v>
      </c>
      <c r="S5" s="26">
        <f t="shared" si="12"/>
        <v>300.5</v>
      </c>
    </row>
    <row r="6" spans="1:19" ht="15.75" customHeight="1">
      <c r="A6" s="1" t="s">
        <v>275</v>
      </c>
      <c r="B6" s="26">
        <v>2</v>
      </c>
      <c r="C6" s="26">
        <v>2</v>
      </c>
      <c r="D6" s="26">
        <v>0</v>
      </c>
      <c r="E6" s="26">
        <f t="shared" ref="E6:G6" si="13">B6/0.5925925926</f>
        <v>3.3749999999578129</v>
      </c>
      <c r="F6" s="26">
        <f t="shared" si="13"/>
        <v>3.3749999999578129</v>
      </c>
      <c r="G6" s="26">
        <f t="shared" si="13"/>
        <v>0</v>
      </c>
      <c r="I6" s="1" t="s">
        <v>433</v>
      </c>
      <c r="J6" s="26">
        <f t="shared" ref="J6:K6" si="14">B8</f>
        <v>0.25</v>
      </c>
      <c r="K6" s="26">
        <f t="shared" si="14"/>
        <v>0.25</v>
      </c>
      <c r="L6" s="26">
        <f t="shared" ref="L6:M6" si="15">B23</f>
        <v>0</v>
      </c>
      <c r="M6" s="26">
        <f t="shared" si="15"/>
        <v>0</v>
      </c>
      <c r="N6" s="26">
        <f t="shared" ref="N6:O6" si="16">B38</f>
        <v>0</v>
      </c>
      <c r="O6" s="26">
        <f t="shared" si="16"/>
        <v>0</v>
      </c>
      <c r="P6" s="26">
        <f t="shared" ref="P6:Q6" si="17">B53</f>
        <v>0</v>
      </c>
      <c r="Q6" s="26">
        <f t="shared" si="17"/>
        <v>0</v>
      </c>
      <c r="R6" s="26">
        <f t="shared" ref="R6:S6" si="18">J6+L6+N6+P6</f>
        <v>0.25</v>
      </c>
      <c r="S6" s="26">
        <f t="shared" si="18"/>
        <v>0.25</v>
      </c>
    </row>
    <row r="7" spans="1:19" ht="15.75" customHeight="1">
      <c r="A7" s="1" t="s">
        <v>279</v>
      </c>
      <c r="B7" s="26">
        <v>100.89999999999999</v>
      </c>
      <c r="C7" s="26">
        <v>91.6</v>
      </c>
      <c r="D7" s="26">
        <v>9.2999999999999972</v>
      </c>
      <c r="E7" s="26">
        <f t="shared" ref="E7:G7" si="19">B7/0.5925925926</f>
        <v>170.26874999787162</v>
      </c>
      <c r="F7" s="26">
        <f t="shared" si="19"/>
        <v>154.57499999806782</v>
      </c>
      <c r="G7" s="26">
        <f t="shared" si="19"/>
        <v>15.693749999803824</v>
      </c>
      <c r="I7" s="1" t="s">
        <v>439</v>
      </c>
      <c r="J7" s="26">
        <f t="shared" ref="J7:K7" si="20">B9+B10+B11</f>
        <v>67.5</v>
      </c>
      <c r="K7" s="26">
        <f t="shared" si="20"/>
        <v>44.5</v>
      </c>
      <c r="L7" s="26">
        <f t="shared" ref="L7:M7" si="21">B24+B25+B26</f>
        <v>37</v>
      </c>
      <c r="M7" s="26">
        <f t="shared" si="21"/>
        <v>9</v>
      </c>
      <c r="N7" s="26">
        <f t="shared" ref="N7:O7" si="22">B39+B40+B41</f>
        <v>708.5</v>
      </c>
      <c r="O7" s="26">
        <f t="shared" si="22"/>
        <v>552</v>
      </c>
      <c r="P7" s="26">
        <f t="shared" ref="P7:Q7" si="23">B54+B55+B56+B57</f>
        <v>733.2</v>
      </c>
      <c r="Q7" s="26">
        <f t="shared" si="23"/>
        <v>392.3</v>
      </c>
      <c r="R7" s="26">
        <f t="shared" ref="R7:S7" si="24">J7+L7+N7+P7</f>
        <v>1546.2</v>
      </c>
      <c r="S7" s="26">
        <f t="shared" si="24"/>
        <v>997.8</v>
      </c>
    </row>
    <row r="8" spans="1:19" ht="15.75" customHeight="1">
      <c r="A8" s="1" t="s">
        <v>284</v>
      </c>
      <c r="B8" s="26">
        <v>0.25</v>
      </c>
      <c r="C8" s="26">
        <v>0.25</v>
      </c>
      <c r="D8" s="26">
        <v>0</v>
      </c>
      <c r="E8" s="26">
        <f t="shared" ref="E8:G8" si="25">B8/0.5925925926</f>
        <v>0.42187499999472661</v>
      </c>
      <c r="F8" s="26">
        <f t="shared" si="25"/>
        <v>0.42187499999472661</v>
      </c>
      <c r="G8" s="26">
        <f t="shared" si="25"/>
        <v>0</v>
      </c>
      <c r="I8" s="1" t="s">
        <v>453</v>
      </c>
      <c r="J8" s="26">
        <f t="shared" ref="J8:K8" si="26">B9</f>
        <v>15</v>
      </c>
      <c r="K8" s="26">
        <f t="shared" si="26"/>
        <v>7</v>
      </c>
      <c r="L8" s="26">
        <f t="shared" ref="L8:M8" si="27">B24</f>
        <v>37</v>
      </c>
      <c r="M8" s="26">
        <f t="shared" si="27"/>
        <v>9</v>
      </c>
      <c r="N8" s="26">
        <f t="shared" ref="N8:O8" si="28">B39</f>
        <v>708.5</v>
      </c>
      <c r="O8" s="26">
        <f t="shared" si="28"/>
        <v>552</v>
      </c>
      <c r="P8" s="26">
        <f t="shared" ref="P8:Q8" si="29">B54</f>
        <v>601.20000000000005</v>
      </c>
      <c r="Q8" s="26">
        <f t="shared" si="29"/>
        <v>392.3</v>
      </c>
      <c r="R8" s="26">
        <f t="shared" ref="R8:S8" si="30">J8+L8+N8+P8</f>
        <v>1361.7</v>
      </c>
      <c r="S8" s="26">
        <f t="shared" si="30"/>
        <v>960.3</v>
      </c>
    </row>
    <row r="9" spans="1:19" ht="15.75" customHeight="1">
      <c r="A9" s="1" t="s">
        <v>285</v>
      </c>
      <c r="B9" s="26">
        <v>15</v>
      </c>
      <c r="C9" s="26">
        <v>7</v>
      </c>
      <c r="D9" s="26">
        <v>8</v>
      </c>
      <c r="E9" s="26">
        <f t="shared" ref="E9:G9" si="31">B9/0.5925925926</f>
        <v>25.312499999683595</v>
      </c>
      <c r="F9" s="26">
        <f t="shared" si="31"/>
        <v>11.812499999852344</v>
      </c>
      <c r="G9" s="26">
        <f t="shared" si="31"/>
        <v>13.499999999831251</v>
      </c>
      <c r="I9" s="1" t="s">
        <v>463</v>
      </c>
      <c r="J9" s="26">
        <f t="shared" ref="J9:K9" si="32">B10+B11</f>
        <v>52.5</v>
      </c>
      <c r="K9" s="26">
        <f t="shared" si="32"/>
        <v>37.5</v>
      </c>
      <c r="L9" s="26">
        <f t="shared" ref="L9:M9" si="33">B25+B26</f>
        <v>0</v>
      </c>
      <c r="M9" s="26">
        <f t="shared" si="33"/>
        <v>0</v>
      </c>
      <c r="N9" s="26">
        <f t="shared" ref="N9:O9" si="34">B40+B41</f>
        <v>0</v>
      </c>
      <c r="O9" s="26">
        <f t="shared" si="34"/>
        <v>0</v>
      </c>
      <c r="P9" s="26">
        <f t="shared" ref="P9:Q9" si="35">B57</f>
        <v>132</v>
      </c>
      <c r="Q9" s="26">
        <f t="shared" si="35"/>
        <v>0</v>
      </c>
      <c r="R9" s="26">
        <f t="shared" ref="R9:S9" si="36">J9+L9+N9+P9</f>
        <v>184.5</v>
      </c>
      <c r="S9" s="26">
        <f t="shared" si="36"/>
        <v>37.5</v>
      </c>
    </row>
    <row r="10" spans="1:19" ht="15.75" customHeight="1">
      <c r="A10" s="1" t="s">
        <v>291</v>
      </c>
      <c r="B10" s="26">
        <v>37.5</v>
      </c>
      <c r="C10" s="26">
        <v>37.5</v>
      </c>
      <c r="D10" s="26">
        <v>0</v>
      </c>
      <c r="E10" s="26">
        <f t="shared" ref="E10:G10" si="37">B10/0.5925925926</f>
        <v>63.281249999208988</v>
      </c>
      <c r="F10" s="26">
        <f t="shared" si="37"/>
        <v>63.281249999208988</v>
      </c>
      <c r="G10" s="26">
        <f t="shared" si="37"/>
        <v>0</v>
      </c>
      <c r="I10" s="1" t="s">
        <v>407</v>
      </c>
      <c r="J10" s="26">
        <f t="shared" ref="J10:Q10" si="38">J4+J5+J6+J7</f>
        <v>195.35</v>
      </c>
      <c r="K10" s="26">
        <f t="shared" si="38"/>
        <v>154</v>
      </c>
      <c r="L10" s="26">
        <f t="shared" si="38"/>
        <v>340.75</v>
      </c>
      <c r="M10" s="26">
        <f t="shared" si="38"/>
        <v>263.10000000000002</v>
      </c>
      <c r="N10" s="26">
        <f t="shared" si="38"/>
        <v>757.75</v>
      </c>
      <c r="O10" s="26">
        <f t="shared" si="38"/>
        <v>582.25</v>
      </c>
      <c r="P10" s="26">
        <f t="shared" si="38"/>
        <v>735.30000000000007</v>
      </c>
      <c r="Q10" s="26">
        <f t="shared" si="38"/>
        <v>392.3</v>
      </c>
      <c r="R10" s="26">
        <f t="shared" ref="R10:S10" si="39">J10+L10+N10+P10</f>
        <v>2029.15</v>
      </c>
      <c r="S10" s="26">
        <f t="shared" si="39"/>
        <v>1391.65</v>
      </c>
    </row>
    <row r="11" spans="1:19" ht="15.75" customHeight="1">
      <c r="A11" s="1" t="s">
        <v>197</v>
      </c>
      <c r="B11" s="26">
        <v>15</v>
      </c>
      <c r="C11" s="26">
        <v>0</v>
      </c>
      <c r="D11" s="26">
        <v>15</v>
      </c>
      <c r="E11" s="26">
        <f t="shared" ref="E11:G11" si="40">B11/0.5925925926</f>
        <v>25.312499999683595</v>
      </c>
      <c r="F11" s="26">
        <f t="shared" si="40"/>
        <v>0</v>
      </c>
      <c r="G11" s="26">
        <f t="shared" si="40"/>
        <v>25.312499999683595</v>
      </c>
      <c r="J11" s="26"/>
      <c r="K11" s="26"/>
      <c r="L11" s="26"/>
      <c r="M11" s="26"/>
      <c r="N11" s="26"/>
      <c r="O11" s="26"/>
      <c r="P11" s="26"/>
      <c r="Q11" s="26"/>
    </row>
    <row r="12" spans="1:19" ht="15.75" customHeight="1">
      <c r="A12" s="1" t="s">
        <v>407</v>
      </c>
      <c r="B12" s="26">
        <f>SUM(B3:B11)</f>
        <v>195.35</v>
      </c>
      <c r="C12" s="26">
        <v>154</v>
      </c>
      <c r="D12" s="26">
        <v>41.349999999999994</v>
      </c>
      <c r="E12" s="26">
        <f t="shared" ref="E12:G12" si="41">SUM(E3:E11)</f>
        <v>329.6531249958793</v>
      </c>
      <c r="F12" s="26">
        <f t="shared" si="41"/>
        <v>259.87499999675157</v>
      </c>
      <c r="G12" s="26">
        <f t="shared" si="41"/>
        <v>69.778124999127769</v>
      </c>
      <c r="I12" s="1" t="s">
        <v>484</v>
      </c>
      <c r="J12" s="26"/>
      <c r="K12" s="26"/>
      <c r="L12" s="26"/>
      <c r="M12" s="26"/>
      <c r="N12" s="26"/>
      <c r="O12" s="26"/>
      <c r="P12" s="26"/>
      <c r="Q12" s="26"/>
    </row>
    <row r="13" spans="1:19" ht="15.75" customHeight="1">
      <c r="A13" s="1" t="s">
        <v>486</v>
      </c>
      <c r="B13" s="4">
        <f>1-C13</f>
        <v>0.59259259259259256</v>
      </c>
      <c r="C13" s="4">
        <f>33/81</f>
        <v>0.40740740740740738</v>
      </c>
      <c r="J13" s="1">
        <v>2020</v>
      </c>
      <c r="L13" s="1">
        <v>2021</v>
      </c>
      <c r="N13" s="1">
        <v>2022</v>
      </c>
      <c r="P13" s="1" t="s">
        <v>408</v>
      </c>
      <c r="R13" s="1" t="s">
        <v>409</v>
      </c>
    </row>
    <row r="14" spans="1:19" ht="15.75" customHeight="1">
      <c r="J14" s="40" t="s">
        <v>407</v>
      </c>
      <c r="K14" s="40" t="s">
        <v>414</v>
      </c>
      <c r="L14" s="40" t="s">
        <v>407</v>
      </c>
      <c r="M14" s="40" t="s">
        <v>414</v>
      </c>
      <c r="N14" s="40" t="s">
        <v>407</v>
      </c>
      <c r="O14" s="40" t="s">
        <v>414</v>
      </c>
      <c r="P14" s="40" t="s">
        <v>407</v>
      </c>
      <c r="Q14" s="40" t="s">
        <v>414</v>
      </c>
      <c r="R14" s="1" t="s">
        <v>407</v>
      </c>
      <c r="S14" s="1" t="s">
        <v>414</v>
      </c>
    </row>
    <row r="15" spans="1:19" ht="15.75" customHeight="1">
      <c r="B15" s="1"/>
      <c r="I15" s="1" t="s">
        <v>169</v>
      </c>
      <c r="J15" s="26">
        <f t="shared" ref="J15:K15" si="42">SUM(E3:E6)</f>
        <v>45.056249999436801</v>
      </c>
      <c r="K15" s="26">
        <f t="shared" si="42"/>
        <v>29.784374999627698</v>
      </c>
      <c r="L15" s="26">
        <f t="shared" ref="L15:M15" si="43">SUM(E18:E21)</f>
        <v>195.76923076923077</v>
      </c>
      <c r="M15" s="26">
        <f t="shared" si="43"/>
        <v>145.09615384615381</v>
      </c>
      <c r="N15" s="26">
        <f t="shared" ref="N15:O15" si="44">SUM(E33:E36)</f>
        <v>0</v>
      </c>
      <c r="O15" s="26">
        <f t="shared" si="44"/>
        <v>0</v>
      </c>
      <c r="P15" s="26">
        <f t="shared" ref="P15:Q15" si="45">SUM(E48:E51)</f>
        <v>32.200000002146673</v>
      </c>
      <c r="Q15" s="26">
        <f t="shared" si="45"/>
        <v>0</v>
      </c>
      <c r="R15" s="26">
        <f t="shared" ref="R15:S15" si="46">J15+L15+N15+P15</f>
        <v>273.02548077081423</v>
      </c>
      <c r="S15" s="26">
        <f t="shared" si="46"/>
        <v>174.8805288457815</v>
      </c>
    </row>
    <row r="16" spans="1:19" ht="15.75" customHeight="1">
      <c r="B16" s="1">
        <v>2021</v>
      </c>
      <c r="E16" s="1" t="s">
        <v>510</v>
      </c>
      <c r="I16" s="1" t="s">
        <v>279</v>
      </c>
      <c r="J16" s="26">
        <f t="shared" ref="J16:K16" si="47">E7</f>
        <v>170.26874999787162</v>
      </c>
      <c r="K16" s="26">
        <f t="shared" si="47"/>
        <v>154.57499999806782</v>
      </c>
      <c r="L16" s="26">
        <f t="shared" ref="L16:M16" si="48">E22</f>
        <v>388.36538461538458</v>
      </c>
      <c r="M16" s="26">
        <f t="shared" si="48"/>
        <v>343.55769230769232</v>
      </c>
      <c r="N16" s="26">
        <f t="shared" ref="N16:O16" si="49">E37</f>
        <v>93.315789469755117</v>
      </c>
      <c r="O16" s="26">
        <f t="shared" si="49"/>
        <v>57.315789471270911</v>
      </c>
      <c r="P16" s="26">
        <f t="shared" ref="P16:Q16" si="50">E52</f>
        <v>0</v>
      </c>
      <c r="Q16" s="26">
        <f t="shared" si="50"/>
        <v>0</v>
      </c>
      <c r="R16" s="26">
        <f t="shared" ref="R16:S16" si="51">J16+L16+N16+P16</f>
        <v>651.94992408301141</v>
      </c>
      <c r="S16" s="26">
        <f t="shared" si="51"/>
        <v>555.44848177703102</v>
      </c>
    </row>
    <row r="17" spans="1:19" ht="15.75" customHeight="1">
      <c r="B17" s="1" t="s">
        <v>407</v>
      </c>
      <c r="C17" s="1" t="s">
        <v>240</v>
      </c>
      <c r="D17" s="1" t="s">
        <v>241</v>
      </c>
      <c r="E17" s="1" t="s">
        <v>407</v>
      </c>
      <c r="F17" s="1" t="s">
        <v>240</v>
      </c>
      <c r="G17" s="1" t="s">
        <v>241</v>
      </c>
      <c r="I17" s="1" t="s">
        <v>433</v>
      </c>
      <c r="J17" s="26">
        <f t="shared" ref="J17:K17" si="52">E8</f>
        <v>0.42187499999472661</v>
      </c>
      <c r="K17" s="26">
        <f t="shared" si="52"/>
        <v>0.42187499999472661</v>
      </c>
      <c r="L17" s="26">
        <f t="shared" ref="L17:M17" si="53">E23</f>
        <v>0</v>
      </c>
      <c r="M17" s="26">
        <f t="shared" si="53"/>
        <v>0</v>
      </c>
      <c r="N17" s="26">
        <f t="shared" ref="N17:O17" si="54">E38</f>
        <v>0</v>
      </c>
      <c r="O17" s="26">
        <f t="shared" si="54"/>
        <v>0</v>
      </c>
      <c r="P17" s="26">
        <f t="shared" ref="P17:Q17" si="55">E53</f>
        <v>0</v>
      </c>
      <c r="Q17" s="26">
        <f t="shared" si="55"/>
        <v>0</v>
      </c>
      <c r="R17" s="26">
        <f t="shared" ref="R17:S17" si="56">J17+L17+N17+P17</f>
        <v>0.42187499999472661</v>
      </c>
      <c r="S17" s="26">
        <f t="shared" si="56"/>
        <v>0.42187499999472661</v>
      </c>
    </row>
    <row r="18" spans="1:19" ht="15.75" customHeight="1">
      <c r="A18" s="50" t="s">
        <v>243</v>
      </c>
      <c r="B18" s="40">
        <v>0</v>
      </c>
      <c r="C18" s="40">
        <v>0</v>
      </c>
      <c r="D18" s="40">
        <v>0</v>
      </c>
      <c r="E18" s="40">
        <f t="shared" ref="E18:G18" si="57">B18/0.52</f>
        <v>0</v>
      </c>
      <c r="F18" s="40">
        <f t="shared" si="57"/>
        <v>0</v>
      </c>
      <c r="G18" s="40">
        <f t="shared" si="57"/>
        <v>0</v>
      </c>
      <c r="I18" s="1" t="s">
        <v>439</v>
      </c>
      <c r="J18" s="26">
        <f t="shared" ref="J18:K18" si="58">SUM(E9:E11)</f>
        <v>113.90624999857617</v>
      </c>
      <c r="K18" s="26">
        <f t="shared" si="58"/>
        <v>75.09374999906133</v>
      </c>
      <c r="L18" s="26">
        <f t="shared" ref="L18:M18" si="59">SUM(E24:E26)</f>
        <v>71.153846153846146</v>
      </c>
      <c r="M18" s="26">
        <f t="shared" si="59"/>
        <v>17.307692307692307</v>
      </c>
      <c r="N18" s="26">
        <f t="shared" ref="N18:O18" si="60">E39+E40+E41</f>
        <v>1342.4210525750559</v>
      </c>
      <c r="O18" s="26">
        <f t="shared" si="60"/>
        <v>1045.8947367980675</v>
      </c>
      <c r="P18" s="26">
        <f t="shared" ref="P18:Q18" si="61">SUM(E54:E57)</f>
        <v>11242.400000749494</v>
      </c>
      <c r="Q18" s="26">
        <f t="shared" si="61"/>
        <v>6015.2666670676854</v>
      </c>
      <c r="R18" s="26">
        <f t="shared" ref="R18:S18" si="62">J18+L18+N18+P18</f>
        <v>12769.881149476972</v>
      </c>
      <c r="S18" s="26">
        <f t="shared" si="62"/>
        <v>7153.5628461725064</v>
      </c>
    </row>
    <row r="19" spans="1:19" ht="15.75" customHeight="1">
      <c r="A19" s="50" t="s">
        <v>14</v>
      </c>
      <c r="B19" s="26">
        <v>101.80000000000001</v>
      </c>
      <c r="C19" s="40">
        <v>75.449999999999989</v>
      </c>
      <c r="D19" s="26">
        <v>26.350000000000023</v>
      </c>
      <c r="E19" s="40">
        <f t="shared" ref="E19:G19" si="63">B19/0.52</f>
        <v>195.76923076923077</v>
      </c>
      <c r="F19" s="40">
        <f t="shared" si="63"/>
        <v>145.09615384615381</v>
      </c>
      <c r="G19" s="40">
        <f t="shared" si="63"/>
        <v>50.673076923076962</v>
      </c>
      <c r="I19" s="1" t="s">
        <v>453</v>
      </c>
      <c r="J19" s="26">
        <f t="shared" ref="J19:K19" si="64">E9</f>
        <v>25.312499999683595</v>
      </c>
      <c r="K19" s="26">
        <f t="shared" si="64"/>
        <v>11.812499999852344</v>
      </c>
      <c r="L19" s="26">
        <f t="shared" ref="L19:M19" si="65">E24</f>
        <v>71.153846153846146</v>
      </c>
      <c r="M19" s="26">
        <f t="shared" si="65"/>
        <v>17.307692307692307</v>
      </c>
      <c r="N19" s="26">
        <f t="shared" ref="N19:O19" si="66">F39</f>
        <v>1045.8947367980675</v>
      </c>
      <c r="O19" s="26">
        <f t="shared" si="66"/>
        <v>296.52631577698838</v>
      </c>
      <c r="P19" s="26">
        <f t="shared" ref="P19:Q19" si="67">E54</f>
        <v>9218.4000006145616</v>
      </c>
      <c r="Q19" s="26">
        <f t="shared" si="67"/>
        <v>6015.2666670676854</v>
      </c>
      <c r="R19" s="26">
        <f t="shared" ref="R19:S19" si="68">J19+L19+N19+P19</f>
        <v>10360.761083566158</v>
      </c>
      <c r="S19" s="26">
        <f t="shared" si="68"/>
        <v>6340.9131751522182</v>
      </c>
    </row>
    <row r="20" spans="1:19" ht="15.75" customHeight="1">
      <c r="A20" s="50" t="s">
        <v>267</v>
      </c>
      <c r="B20" s="26">
        <v>0</v>
      </c>
      <c r="C20" s="40">
        <v>0</v>
      </c>
      <c r="D20" s="26">
        <v>0</v>
      </c>
      <c r="E20" s="40">
        <f t="shared" ref="E20:G20" si="69">B20/0.52</f>
        <v>0</v>
      </c>
      <c r="F20" s="40">
        <f t="shared" si="69"/>
        <v>0</v>
      </c>
      <c r="G20" s="40">
        <f t="shared" si="69"/>
        <v>0</v>
      </c>
      <c r="I20" s="1" t="s">
        <v>463</v>
      </c>
      <c r="J20" s="26">
        <f t="shared" ref="J20:K20" si="70">E10+E11</f>
        <v>88.593749998892577</v>
      </c>
      <c r="K20" s="26">
        <f t="shared" si="70"/>
        <v>63.281249999208988</v>
      </c>
      <c r="L20" s="26">
        <f t="shared" ref="L20:M20" si="71">E25+E26</f>
        <v>0</v>
      </c>
      <c r="M20" s="26">
        <f t="shared" si="71"/>
        <v>0</v>
      </c>
      <c r="N20" s="26">
        <f t="shared" ref="N20:O20" si="72">E40+E41</f>
        <v>0</v>
      </c>
      <c r="O20" s="26">
        <f t="shared" si="72"/>
        <v>0</v>
      </c>
      <c r="P20" s="26">
        <f t="shared" ref="P20:Q20" si="73">E55+E56+E57</f>
        <v>2024.0000001349335</v>
      </c>
      <c r="Q20" s="26">
        <f t="shared" si="73"/>
        <v>0</v>
      </c>
      <c r="R20" s="26">
        <f t="shared" ref="R20:S20" si="74">J20+L20+N20+P20</f>
        <v>2112.5937501338262</v>
      </c>
      <c r="S20" s="26">
        <f t="shared" si="74"/>
        <v>63.281249999208988</v>
      </c>
    </row>
    <row r="21" spans="1:19" ht="15.75" customHeight="1">
      <c r="A21" s="50" t="s">
        <v>275</v>
      </c>
      <c r="B21" s="40">
        <v>0</v>
      </c>
      <c r="C21" s="40">
        <v>0</v>
      </c>
      <c r="D21" s="26">
        <v>0</v>
      </c>
      <c r="E21" s="40">
        <f t="shared" ref="E21:G21" si="75">B21/0.52</f>
        <v>0</v>
      </c>
      <c r="F21" s="40">
        <f t="shared" si="75"/>
        <v>0</v>
      </c>
      <c r="G21" s="40">
        <f t="shared" si="75"/>
        <v>0</v>
      </c>
      <c r="I21" s="1" t="s">
        <v>407</v>
      </c>
      <c r="J21" s="26">
        <f t="shared" ref="J21:Q21" si="76">J15+J16+J17+J18</f>
        <v>329.6531249958793</v>
      </c>
      <c r="K21" s="26">
        <f t="shared" si="76"/>
        <v>259.87499999675157</v>
      </c>
      <c r="L21" s="26">
        <f t="shared" si="76"/>
        <v>655.28846153846155</v>
      </c>
      <c r="M21" s="26">
        <f t="shared" si="76"/>
        <v>505.96153846153845</v>
      </c>
      <c r="N21" s="26">
        <f t="shared" si="76"/>
        <v>1435.7368420448111</v>
      </c>
      <c r="O21" s="26">
        <f t="shared" si="76"/>
        <v>1103.2105262693383</v>
      </c>
      <c r="P21" s="26">
        <f t="shared" si="76"/>
        <v>11274.600000751641</v>
      </c>
      <c r="Q21" s="26">
        <f t="shared" si="76"/>
        <v>6015.2666670676854</v>
      </c>
      <c r="R21" s="26">
        <f t="shared" ref="R21:S21" si="77">J21+L21+N21+P21</f>
        <v>13695.278429330792</v>
      </c>
      <c r="S21" s="26">
        <f t="shared" si="77"/>
        <v>7884.3137317953133</v>
      </c>
    </row>
    <row r="22" spans="1:19" ht="12.75">
      <c r="A22" s="50" t="s">
        <v>279</v>
      </c>
      <c r="B22" s="26">
        <v>201.95</v>
      </c>
      <c r="C22" s="26">
        <v>178.65</v>
      </c>
      <c r="D22" s="26">
        <v>23.299999999999983</v>
      </c>
      <c r="E22" s="40">
        <f t="shared" ref="E22:G22" si="78">B22/0.52</f>
        <v>388.36538461538458</v>
      </c>
      <c r="F22" s="40">
        <f t="shared" si="78"/>
        <v>343.55769230769232</v>
      </c>
      <c r="G22" s="40">
        <f t="shared" si="78"/>
        <v>44.807692307692271</v>
      </c>
    </row>
    <row r="23" spans="1:19" ht="12.75">
      <c r="A23" s="50" t="s">
        <v>284</v>
      </c>
      <c r="B23" s="26">
        <v>0</v>
      </c>
      <c r="C23" s="40">
        <v>0</v>
      </c>
      <c r="D23" s="26">
        <v>0</v>
      </c>
      <c r="E23" s="40">
        <f t="shared" ref="E23:G23" si="79">B23/0.52</f>
        <v>0</v>
      </c>
      <c r="F23" s="40">
        <f t="shared" si="79"/>
        <v>0</v>
      </c>
      <c r="G23" s="40">
        <f t="shared" si="79"/>
        <v>0</v>
      </c>
    </row>
    <row r="24" spans="1:19" ht="12.75">
      <c r="A24" s="50" t="s">
        <v>285</v>
      </c>
      <c r="B24" s="40">
        <v>37</v>
      </c>
      <c r="C24" s="40">
        <v>9</v>
      </c>
      <c r="D24" s="26">
        <v>28</v>
      </c>
      <c r="E24" s="40">
        <f t="shared" ref="E24:G24" si="80">B24/0.52</f>
        <v>71.153846153846146</v>
      </c>
      <c r="F24" s="40">
        <f t="shared" si="80"/>
        <v>17.307692307692307</v>
      </c>
      <c r="G24" s="40">
        <f t="shared" si="80"/>
        <v>53.846153846153847</v>
      </c>
      <c r="J24" s="1" t="s">
        <v>529</v>
      </c>
    </row>
    <row r="25" spans="1:19" ht="12.75">
      <c r="A25" s="50" t="s">
        <v>291</v>
      </c>
      <c r="B25" s="40">
        <v>0</v>
      </c>
      <c r="C25" s="40">
        <v>0</v>
      </c>
      <c r="D25" s="40">
        <v>0</v>
      </c>
      <c r="E25" s="40">
        <f t="shared" ref="E25:G25" si="81">B25/0.52</f>
        <v>0</v>
      </c>
      <c r="F25" s="40">
        <f t="shared" si="81"/>
        <v>0</v>
      </c>
      <c r="G25" s="40">
        <f t="shared" si="81"/>
        <v>0</v>
      </c>
      <c r="J25" s="1" t="s">
        <v>530</v>
      </c>
      <c r="L25" s="1" t="s">
        <v>531</v>
      </c>
      <c r="N25" s="1" t="s">
        <v>409</v>
      </c>
    </row>
    <row r="26" spans="1:19" ht="12.75">
      <c r="A26" s="50" t="s">
        <v>197</v>
      </c>
      <c r="B26" s="40">
        <v>0</v>
      </c>
      <c r="C26" s="40">
        <v>0</v>
      </c>
      <c r="D26" s="26">
        <v>0</v>
      </c>
      <c r="E26" s="40">
        <f t="shared" ref="E26:G26" si="82">B26/0.52</f>
        <v>0</v>
      </c>
      <c r="F26" s="40">
        <f t="shared" si="82"/>
        <v>0</v>
      </c>
      <c r="G26" s="40">
        <f t="shared" si="82"/>
        <v>0</v>
      </c>
      <c r="J26" s="1" t="s">
        <v>407</v>
      </c>
      <c r="K26" s="1" t="s">
        <v>414</v>
      </c>
      <c r="L26" s="1" t="s">
        <v>407</v>
      </c>
      <c r="M26" s="1" t="s">
        <v>414</v>
      </c>
      <c r="N26" s="1" t="s">
        <v>407</v>
      </c>
      <c r="O26" s="1" t="s">
        <v>414</v>
      </c>
    </row>
    <row r="27" spans="1:19" ht="12.75">
      <c r="B27" s="26">
        <v>340.75</v>
      </c>
      <c r="C27" s="26">
        <v>263.10000000000002</v>
      </c>
      <c r="D27" s="26">
        <v>77.650000000000006</v>
      </c>
      <c r="E27" s="40">
        <f t="shared" ref="E27:G27" si="83">B27/0.52</f>
        <v>655.28846153846155</v>
      </c>
      <c r="F27" s="40">
        <f t="shared" si="83"/>
        <v>505.96153846153851</v>
      </c>
      <c r="G27" s="40">
        <f t="shared" si="83"/>
        <v>149.32692307692309</v>
      </c>
      <c r="I27" s="1" t="s">
        <v>169</v>
      </c>
      <c r="J27" s="40">
        <f t="shared" ref="J27:K27" si="84">J4+L4+N4</f>
        <v>128.5</v>
      </c>
      <c r="K27" s="40">
        <f t="shared" si="84"/>
        <v>93.1</v>
      </c>
      <c r="L27" s="26">
        <f t="shared" ref="L27:M27" si="85">P4</f>
        <v>2.1</v>
      </c>
      <c r="M27" s="26">
        <f t="shared" si="85"/>
        <v>0</v>
      </c>
      <c r="N27" s="26">
        <f t="shared" ref="N27:O27" si="86">J27+L27</f>
        <v>130.6</v>
      </c>
      <c r="O27" s="26">
        <f t="shared" si="86"/>
        <v>93.1</v>
      </c>
    </row>
    <row r="28" spans="1:19" ht="12.75">
      <c r="A28" s="50" t="s">
        <v>314</v>
      </c>
      <c r="B28" s="26">
        <f>1-C28</f>
        <v>0.51515151515151514</v>
      </c>
      <c r="C28" s="26">
        <f>32/66</f>
        <v>0.48484848484848486</v>
      </c>
      <c r="D28" s="26"/>
      <c r="E28" s="26"/>
      <c r="F28" s="26"/>
      <c r="G28" s="26"/>
      <c r="I28" s="1" t="s">
        <v>279</v>
      </c>
      <c r="J28" s="40">
        <f t="shared" ref="J28:K28" si="87">J5+L5+N5</f>
        <v>352.09999999999997</v>
      </c>
      <c r="K28" s="40">
        <f t="shared" si="87"/>
        <v>300.5</v>
      </c>
      <c r="L28" s="26">
        <f t="shared" ref="L28:M28" si="88">P5</f>
        <v>0</v>
      </c>
      <c r="M28" s="26">
        <f t="shared" si="88"/>
        <v>0</v>
      </c>
      <c r="N28" s="26">
        <f t="shared" ref="N28:O28" si="89">J28+L28</f>
        <v>352.09999999999997</v>
      </c>
      <c r="O28" s="26">
        <f t="shared" si="89"/>
        <v>300.5</v>
      </c>
    </row>
    <row r="29" spans="1:19" ht="12.75">
      <c r="I29" s="1" t="s">
        <v>433</v>
      </c>
      <c r="J29" s="40">
        <f t="shared" ref="J29:K29" si="90">J6+L6+N6</f>
        <v>0.25</v>
      </c>
      <c r="K29" s="40">
        <f t="shared" si="90"/>
        <v>0.25</v>
      </c>
      <c r="L29" s="26">
        <f t="shared" ref="L29:M29" si="91">P6</f>
        <v>0</v>
      </c>
      <c r="M29" s="26">
        <f t="shared" si="91"/>
        <v>0</v>
      </c>
      <c r="N29" s="26">
        <f t="shared" ref="N29:O29" si="92">J29+L29</f>
        <v>0.25</v>
      </c>
      <c r="O29" s="26">
        <f t="shared" si="92"/>
        <v>0.25</v>
      </c>
    </row>
    <row r="30" spans="1:19" ht="12.75">
      <c r="I30" s="1" t="s">
        <v>439</v>
      </c>
      <c r="J30" s="40">
        <f t="shared" ref="J30:K30" si="93">J7+L7+N7</f>
        <v>813</v>
      </c>
      <c r="K30" s="40">
        <f t="shared" si="93"/>
        <v>605.5</v>
      </c>
      <c r="L30" s="26">
        <f t="shared" ref="L30:M30" si="94">P7</f>
        <v>733.2</v>
      </c>
      <c r="M30" s="26">
        <f t="shared" si="94"/>
        <v>392.3</v>
      </c>
      <c r="N30" s="26">
        <f t="shared" ref="N30:O30" si="95">J30+L30</f>
        <v>1546.2</v>
      </c>
      <c r="O30" s="26">
        <f t="shared" si="95"/>
        <v>997.8</v>
      </c>
    </row>
    <row r="31" spans="1:19" ht="12.75">
      <c r="B31" s="1">
        <v>2022</v>
      </c>
      <c r="E31" s="1" t="s">
        <v>532</v>
      </c>
      <c r="I31" s="1" t="s">
        <v>453</v>
      </c>
      <c r="J31" s="40">
        <f t="shared" ref="J31:K31" si="96">J8+L8+N8</f>
        <v>760.5</v>
      </c>
      <c r="K31" s="40">
        <f t="shared" si="96"/>
        <v>568</v>
      </c>
      <c r="L31" s="26">
        <f t="shared" ref="L31:M31" si="97">P8</f>
        <v>601.20000000000005</v>
      </c>
      <c r="M31" s="26">
        <f t="shared" si="97"/>
        <v>392.3</v>
      </c>
      <c r="N31" s="26">
        <f t="shared" ref="N31:O31" si="98">J31+L31</f>
        <v>1361.7</v>
      </c>
      <c r="O31" s="26">
        <f t="shared" si="98"/>
        <v>960.3</v>
      </c>
    </row>
    <row r="32" spans="1:19" ht="12.75">
      <c r="B32" s="1" t="s">
        <v>407</v>
      </c>
      <c r="C32" s="1" t="s">
        <v>240</v>
      </c>
      <c r="D32" s="1" t="s">
        <v>241</v>
      </c>
      <c r="E32" s="1" t="s">
        <v>407</v>
      </c>
      <c r="F32" s="1" t="s">
        <v>240</v>
      </c>
      <c r="G32" s="1" t="s">
        <v>241</v>
      </c>
      <c r="I32" s="1" t="s">
        <v>463</v>
      </c>
      <c r="J32" s="40">
        <f t="shared" ref="J32:K32" si="99">J9+L9+N9</f>
        <v>52.5</v>
      </c>
      <c r="K32" s="40">
        <f t="shared" si="99"/>
        <v>37.5</v>
      </c>
      <c r="L32" s="26">
        <f t="shared" ref="L32:M32" si="100">P9</f>
        <v>132</v>
      </c>
      <c r="M32" s="26">
        <f t="shared" si="100"/>
        <v>0</v>
      </c>
      <c r="N32" s="26">
        <f t="shared" ref="N32:O32" si="101">J32+L32</f>
        <v>184.5</v>
      </c>
      <c r="O32" s="26">
        <f t="shared" si="101"/>
        <v>37.5</v>
      </c>
    </row>
    <row r="33" spans="1:15" ht="12.75">
      <c r="A33" s="1" t="s">
        <v>243</v>
      </c>
      <c r="B33" s="40">
        <v>0</v>
      </c>
      <c r="C33" s="40">
        <v>0</v>
      </c>
      <c r="D33" s="40">
        <v>0</v>
      </c>
      <c r="E33" s="26">
        <f t="shared" ref="E33:G33" si="102">B33/0.5277777778</f>
        <v>0</v>
      </c>
      <c r="F33" s="26">
        <f t="shared" si="102"/>
        <v>0</v>
      </c>
      <c r="G33" s="26">
        <f t="shared" si="102"/>
        <v>0</v>
      </c>
      <c r="I33" s="1" t="s">
        <v>407</v>
      </c>
      <c r="J33" s="40">
        <f t="shared" ref="J33:K33" si="103">J10+L10+N10</f>
        <v>1293.8499999999999</v>
      </c>
      <c r="K33" s="40">
        <f t="shared" si="103"/>
        <v>999.35</v>
      </c>
      <c r="L33" s="26">
        <f t="shared" ref="L33:M33" si="104">P10</f>
        <v>735.30000000000007</v>
      </c>
      <c r="M33" s="26">
        <f t="shared" si="104"/>
        <v>392.3</v>
      </c>
      <c r="N33" s="26">
        <f t="shared" ref="N33:O33" si="105">J33+L33</f>
        <v>2029.15</v>
      </c>
      <c r="O33" s="26">
        <f t="shared" si="105"/>
        <v>1391.65</v>
      </c>
    </row>
    <row r="34" spans="1:15" ht="12.75">
      <c r="A34" s="1" t="s">
        <v>14</v>
      </c>
      <c r="B34" s="40">
        <v>0</v>
      </c>
      <c r="C34" s="40">
        <v>0</v>
      </c>
      <c r="D34" s="40">
        <v>0</v>
      </c>
      <c r="E34" s="26">
        <f t="shared" ref="E34:G34" si="106">B34/0.5277777778</f>
        <v>0</v>
      </c>
      <c r="F34" s="26">
        <f t="shared" si="106"/>
        <v>0</v>
      </c>
      <c r="G34" s="26">
        <f t="shared" si="106"/>
        <v>0</v>
      </c>
    </row>
    <row r="35" spans="1:15" ht="12.75">
      <c r="A35" s="1" t="s">
        <v>267</v>
      </c>
      <c r="B35" s="40">
        <v>0</v>
      </c>
      <c r="C35" s="40">
        <v>0</v>
      </c>
      <c r="D35" s="26">
        <v>0</v>
      </c>
      <c r="E35" s="26">
        <f t="shared" ref="E35:G35" si="107">B35/0.5277777778</f>
        <v>0</v>
      </c>
      <c r="F35" s="26">
        <f t="shared" si="107"/>
        <v>0</v>
      </c>
      <c r="G35" s="26">
        <f t="shared" si="107"/>
        <v>0</v>
      </c>
      <c r="J35" s="1" t="s">
        <v>533</v>
      </c>
    </row>
    <row r="36" spans="1:15" ht="12.75">
      <c r="A36" s="1" t="s">
        <v>275</v>
      </c>
      <c r="B36" s="40">
        <v>0</v>
      </c>
      <c r="C36" s="40">
        <v>0</v>
      </c>
      <c r="D36" s="26">
        <v>0</v>
      </c>
      <c r="E36" s="26">
        <f t="shared" ref="E36:G36" si="108">B36/0.5277777778</f>
        <v>0</v>
      </c>
      <c r="F36" s="26">
        <f t="shared" si="108"/>
        <v>0</v>
      </c>
      <c r="G36" s="26">
        <f t="shared" si="108"/>
        <v>0</v>
      </c>
      <c r="J36" s="1" t="s">
        <v>530</v>
      </c>
      <c r="L36" s="1" t="s">
        <v>531</v>
      </c>
      <c r="N36" s="1" t="s">
        <v>409</v>
      </c>
    </row>
    <row r="37" spans="1:15" ht="12.75">
      <c r="A37" s="1" t="s">
        <v>279</v>
      </c>
      <c r="B37" s="26">
        <v>49.25</v>
      </c>
      <c r="C37" s="26">
        <v>30.25</v>
      </c>
      <c r="D37" s="26">
        <v>19</v>
      </c>
      <c r="E37" s="26">
        <f t="shared" ref="E37:G37" si="109">B37/0.5277777778</f>
        <v>93.315789469755117</v>
      </c>
      <c r="F37" s="26">
        <f t="shared" si="109"/>
        <v>57.315789471270911</v>
      </c>
      <c r="G37" s="26">
        <f t="shared" si="109"/>
        <v>35.999999998484206</v>
      </c>
      <c r="J37" s="1" t="s">
        <v>407</v>
      </c>
      <c r="K37" s="1" t="s">
        <v>414</v>
      </c>
      <c r="L37" s="1" t="s">
        <v>407</v>
      </c>
      <c r="M37" s="1" t="s">
        <v>414</v>
      </c>
      <c r="N37" s="1" t="s">
        <v>407</v>
      </c>
      <c r="O37" s="1" t="s">
        <v>414</v>
      </c>
    </row>
    <row r="38" spans="1:15" ht="12.75">
      <c r="A38" s="1" t="s">
        <v>284</v>
      </c>
      <c r="B38" s="40">
        <v>0</v>
      </c>
      <c r="C38" s="40">
        <v>0</v>
      </c>
      <c r="D38" s="26">
        <v>0</v>
      </c>
      <c r="E38" s="26">
        <f t="shared" ref="E38:G38" si="110">B38/0.5277777778</f>
        <v>0</v>
      </c>
      <c r="F38" s="26">
        <f t="shared" si="110"/>
        <v>0</v>
      </c>
      <c r="G38" s="26">
        <f t="shared" si="110"/>
        <v>0</v>
      </c>
      <c r="I38" s="1" t="s">
        <v>169</v>
      </c>
      <c r="J38" s="40">
        <f t="shared" ref="J38:K38" si="111">J15+L15+N15</f>
        <v>240.82548076866757</v>
      </c>
      <c r="K38" s="40">
        <f t="shared" si="111"/>
        <v>174.8805288457815</v>
      </c>
      <c r="L38" s="26">
        <f t="shared" ref="L38:M38" si="112">P15</f>
        <v>32.200000002146673</v>
      </c>
      <c r="M38" s="26">
        <f t="shared" si="112"/>
        <v>0</v>
      </c>
      <c r="N38" s="26">
        <f t="shared" ref="N38:O38" si="113">J38+L38</f>
        <v>273.02548077081423</v>
      </c>
      <c r="O38" s="26">
        <f t="shared" si="113"/>
        <v>174.8805288457815</v>
      </c>
    </row>
    <row r="39" spans="1:15" ht="12.75">
      <c r="A39" s="1" t="s">
        <v>285</v>
      </c>
      <c r="B39" s="40">
        <v>708.5</v>
      </c>
      <c r="C39" s="40">
        <v>552</v>
      </c>
      <c r="D39" s="26">
        <v>156.5</v>
      </c>
      <c r="E39" s="26">
        <f t="shared" ref="E39:G39" si="114">B39/0.5277777778</f>
        <v>1342.4210525750559</v>
      </c>
      <c r="F39" s="26">
        <f t="shared" si="114"/>
        <v>1045.8947367980675</v>
      </c>
      <c r="G39" s="26">
        <f t="shared" si="114"/>
        <v>296.52631577698838</v>
      </c>
      <c r="I39" s="1" t="s">
        <v>279</v>
      </c>
      <c r="J39" s="40">
        <f t="shared" ref="J39:K39" si="115">J16+L16+N16</f>
        <v>651.94992408301141</v>
      </c>
      <c r="K39" s="40">
        <f t="shared" si="115"/>
        <v>555.44848177703102</v>
      </c>
      <c r="L39" s="26">
        <f t="shared" ref="L39:M39" si="116">P16</f>
        <v>0</v>
      </c>
      <c r="M39" s="26">
        <f t="shared" si="116"/>
        <v>0</v>
      </c>
      <c r="N39" s="26">
        <f t="shared" ref="N39:O39" si="117">J39+L39</f>
        <v>651.94992408301141</v>
      </c>
      <c r="O39" s="26">
        <f t="shared" si="117"/>
        <v>555.44848177703102</v>
      </c>
    </row>
    <row r="40" spans="1:15" ht="12.75">
      <c r="A40" s="1" t="s">
        <v>291</v>
      </c>
      <c r="B40" s="40">
        <v>0</v>
      </c>
      <c r="C40" s="40">
        <v>0</v>
      </c>
      <c r="D40" s="40">
        <v>0</v>
      </c>
      <c r="E40" s="26">
        <f t="shared" ref="E40:G40" si="118">B40/0.5277777778</f>
        <v>0</v>
      </c>
      <c r="F40" s="26">
        <f t="shared" si="118"/>
        <v>0</v>
      </c>
      <c r="G40" s="26">
        <f t="shared" si="118"/>
        <v>0</v>
      </c>
      <c r="I40" s="1" t="s">
        <v>433</v>
      </c>
      <c r="J40" s="40">
        <f t="shared" ref="J40:K40" si="119">J17+L17+N17</f>
        <v>0.42187499999472661</v>
      </c>
      <c r="K40" s="40">
        <f t="shared" si="119"/>
        <v>0.42187499999472661</v>
      </c>
      <c r="L40" s="26">
        <f t="shared" ref="L40:M40" si="120">P17</f>
        <v>0</v>
      </c>
      <c r="M40" s="26">
        <f t="shared" si="120"/>
        <v>0</v>
      </c>
      <c r="N40" s="26">
        <f t="shared" ref="N40:O40" si="121">J40+L40</f>
        <v>0.42187499999472661</v>
      </c>
      <c r="O40" s="26">
        <f t="shared" si="121"/>
        <v>0.42187499999472661</v>
      </c>
    </row>
    <row r="41" spans="1:15" ht="12.75">
      <c r="A41" s="1" t="s">
        <v>197</v>
      </c>
      <c r="B41" s="40">
        <v>0</v>
      </c>
      <c r="C41" s="40">
        <v>0</v>
      </c>
      <c r="D41" s="26">
        <v>0</v>
      </c>
      <c r="E41" s="26">
        <f t="shared" ref="E41:G41" si="122">B41/0.5277777778</f>
        <v>0</v>
      </c>
      <c r="F41" s="26">
        <f t="shared" si="122"/>
        <v>0</v>
      </c>
      <c r="G41" s="26">
        <f t="shared" si="122"/>
        <v>0</v>
      </c>
      <c r="I41" s="1" t="s">
        <v>439</v>
      </c>
      <c r="J41" s="40">
        <f t="shared" ref="J41:K41" si="123">J18+L18+N18</f>
        <v>1527.4811487274783</v>
      </c>
      <c r="K41" s="40">
        <f t="shared" si="123"/>
        <v>1138.296179104821</v>
      </c>
      <c r="L41" s="26">
        <f t="shared" ref="L41:M41" si="124">P18</f>
        <v>11242.400000749494</v>
      </c>
      <c r="M41" s="26">
        <f t="shared" si="124"/>
        <v>6015.2666670676854</v>
      </c>
      <c r="N41" s="26">
        <f t="shared" ref="N41:O41" si="125">J41+L41</f>
        <v>12769.881149476972</v>
      </c>
      <c r="O41" s="26">
        <f t="shared" si="125"/>
        <v>7153.5628461725064</v>
      </c>
    </row>
    <row r="42" spans="1:15" ht="12.75">
      <c r="B42" s="26">
        <v>757.75</v>
      </c>
      <c r="C42" s="26">
        <v>582.25</v>
      </c>
      <c r="D42" s="26">
        <v>175.5</v>
      </c>
      <c r="E42" s="26">
        <f t="shared" ref="E42:G42" si="126">B42/0.5277777778</f>
        <v>1435.7368420448111</v>
      </c>
      <c r="F42" s="26">
        <f t="shared" si="126"/>
        <v>1103.2105262693385</v>
      </c>
      <c r="G42" s="26">
        <f t="shared" si="126"/>
        <v>332.52631577547254</v>
      </c>
      <c r="I42" s="1" t="s">
        <v>453</v>
      </c>
      <c r="J42" s="40">
        <f t="shared" ref="J42:K42" si="127">J19+L19+N19</f>
        <v>1142.3610829515972</v>
      </c>
      <c r="K42" s="40">
        <f t="shared" si="127"/>
        <v>325.64650808453302</v>
      </c>
      <c r="L42" s="26">
        <f t="shared" ref="L42:M42" si="128">P19</f>
        <v>9218.4000006145616</v>
      </c>
      <c r="M42" s="26">
        <f t="shared" si="128"/>
        <v>6015.2666670676854</v>
      </c>
      <c r="N42" s="26">
        <f t="shared" ref="N42:O42" si="129">J42+L42</f>
        <v>10360.761083566158</v>
      </c>
      <c r="O42" s="26">
        <f t="shared" si="129"/>
        <v>6340.9131751522182</v>
      </c>
    </row>
    <row r="43" spans="1:15" ht="12.75">
      <c r="A43" s="1" t="s">
        <v>314</v>
      </c>
      <c r="B43" s="26">
        <v>0.47222222222222221</v>
      </c>
      <c r="C43" s="26">
        <v>0.52777777777777779</v>
      </c>
      <c r="D43" s="26"/>
      <c r="E43" s="26"/>
      <c r="F43" s="26"/>
      <c r="G43" s="26"/>
      <c r="I43" s="1" t="s">
        <v>463</v>
      </c>
      <c r="J43" s="40">
        <f t="shared" ref="J43:K43" si="130">J20+L20+N20</f>
        <v>88.593749998892577</v>
      </c>
      <c r="K43" s="40">
        <f t="shared" si="130"/>
        <v>63.281249999208988</v>
      </c>
      <c r="L43" s="26">
        <f t="shared" ref="L43:M43" si="131">P20</f>
        <v>2024.0000001349335</v>
      </c>
      <c r="M43" s="26">
        <f t="shared" si="131"/>
        <v>0</v>
      </c>
      <c r="N43" s="26">
        <f t="shared" ref="N43:O43" si="132">J43+L43</f>
        <v>2112.5937501338262</v>
      </c>
      <c r="O43" s="26">
        <f t="shared" si="132"/>
        <v>63.281249999208988</v>
      </c>
    </row>
    <row r="44" spans="1:15" ht="12.75">
      <c r="I44" s="1" t="s">
        <v>407</v>
      </c>
      <c r="J44" s="40">
        <f t="shared" ref="J44:K44" si="133">J21+L21+N21</f>
        <v>2420.6784285791518</v>
      </c>
      <c r="K44" s="40">
        <f t="shared" si="133"/>
        <v>1869.0470647276284</v>
      </c>
      <c r="L44" s="26">
        <f t="shared" ref="L44:M44" si="134">P21</f>
        <v>11274.600000751641</v>
      </c>
      <c r="M44" s="26">
        <f t="shared" si="134"/>
        <v>6015.2666670676854</v>
      </c>
      <c r="N44" s="26">
        <f t="shared" ref="N44:O44" si="135">J44+L44</f>
        <v>13695.278429330792</v>
      </c>
      <c r="O44" s="26">
        <f t="shared" si="135"/>
        <v>7884.3137317953133</v>
      </c>
    </row>
    <row r="46" spans="1:15" ht="12.75">
      <c r="B46" s="1" t="s">
        <v>534</v>
      </c>
      <c r="E46" s="1" t="s">
        <v>535</v>
      </c>
    </row>
    <row r="47" spans="1:15" ht="12.75">
      <c r="C47" s="1" t="s">
        <v>240</v>
      </c>
      <c r="D47" s="1" t="s">
        <v>241</v>
      </c>
      <c r="E47" s="1" t="s">
        <v>407</v>
      </c>
      <c r="F47" s="1" t="s">
        <v>240</v>
      </c>
      <c r="G47" s="1" t="s">
        <v>241</v>
      </c>
    </row>
    <row r="48" spans="1:15" ht="12.75">
      <c r="A48" s="1" t="s">
        <v>243</v>
      </c>
      <c r="B48" s="1">
        <v>0</v>
      </c>
      <c r="C48" s="1">
        <v>0</v>
      </c>
      <c r="D48" s="1">
        <v>0</v>
      </c>
      <c r="E48" s="4">
        <f t="shared" ref="E48:G48" si="136">B48/0.0652173913</f>
        <v>0</v>
      </c>
      <c r="F48" s="4">
        <f t="shared" si="136"/>
        <v>0</v>
      </c>
      <c r="G48" s="4">
        <f t="shared" si="136"/>
        <v>0</v>
      </c>
    </row>
    <row r="49" spans="1:7" ht="12.75">
      <c r="A49" s="1" t="s">
        <v>14</v>
      </c>
      <c r="B49" s="1">
        <f>2.1</f>
        <v>2.1</v>
      </c>
      <c r="C49" s="1">
        <v>0</v>
      </c>
      <c r="D49" s="1">
        <f>2.1</f>
        <v>2.1</v>
      </c>
      <c r="E49" s="4">
        <f t="shared" ref="E49:G49" si="137">B49/0.0652173913</f>
        <v>32.200000002146673</v>
      </c>
      <c r="F49" s="4">
        <f t="shared" si="137"/>
        <v>0</v>
      </c>
      <c r="G49" s="4">
        <f t="shared" si="137"/>
        <v>32.200000002146673</v>
      </c>
    </row>
    <row r="50" spans="1:7" ht="12.75">
      <c r="A50" s="1" t="s">
        <v>267</v>
      </c>
      <c r="B50" s="1">
        <v>0</v>
      </c>
      <c r="C50" s="1">
        <v>0</v>
      </c>
      <c r="D50" s="4">
        <f t="shared" ref="D50:D54" si="138">B50-C50</f>
        <v>0</v>
      </c>
      <c r="E50" s="4">
        <f t="shared" ref="E50:G50" si="139">B50/0.0652173913</f>
        <v>0</v>
      </c>
      <c r="F50" s="4">
        <f t="shared" si="139"/>
        <v>0</v>
      </c>
      <c r="G50" s="4">
        <f t="shared" si="139"/>
        <v>0</v>
      </c>
    </row>
    <row r="51" spans="1:7" ht="12.75">
      <c r="A51" s="1" t="s">
        <v>275</v>
      </c>
      <c r="B51" s="1">
        <v>0</v>
      </c>
      <c r="C51" s="1">
        <v>0</v>
      </c>
      <c r="D51" s="4">
        <f t="shared" si="138"/>
        <v>0</v>
      </c>
      <c r="E51" s="4">
        <f t="shared" ref="E51:G51" si="140">B51/0.0652173913</f>
        <v>0</v>
      </c>
      <c r="F51" s="4">
        <f t="shared" si="140"/>
        <v>0</v>
      </c>
      <c r="G51" s="4">
        <f t="shared" si="140"/>
        <v>0</v>
      </c>
    </row>
    <row r="52" spans="1:7" ht="12.75">
      <c r="A52" s="1" t="s">
        <v>279</v>
      </c>
      <c r="B52" s="1">
        <v>0</v>
      </c>
      <c r="C52" s="1">
        <v>0</v>
      </c>
      <c r="D52" s="4">
        <f t="shared" si="138"/>
        <v>0</v>
      </c>
      <c r="E52" s="4">
        <f t="shared" ref="E52:G52" si="141">B52/0.0652173913</f>
        <v>0</v>
      </c>
      <c r="F52" s="4">
        <f t="shared" si="141"/>
        <v>0</v>
      </c>
      <c r="G52" s="4">
        <f t="shared" si="141"/>
        <v>0</v>
      </c>
    </row>
    <row r="53" spans="1:7" ht="12.75">
      <c r="A53" s="1" t="s">
        <v>284</v>
      </c>
      <c r="B53" s="1">
        <v>0</v>
      </c>
      <c r="C53" s="1">
        <v>0</v>
      </c>
      <c r="D53" s="4">
        <f t="shared" si="138"/>
        <v>0</v>
      </c>
      <c r="E53" s="4">
        <f t="shared" ref="E53:G53" si="142">B53/0.0652173913</f>
        <v>0</v>
      </c>
      <c r="F53" s="4">
        <f t="shared" si="142"/>
        <v>0</v>
      </c>
      <c r="G53" s="4">
        <f t="shared" si="142"/>
        <v>0</v>
      </c>
    </row>
    <row r="54" spans="1:7" ht="12.75">
      <c r="A54" s="1" t="s">
        <v>285</v>
      </c>
      <c r="B54" s="40">
        <f>C38+C37+C27+C26+C25+C24+C23+C22+C20+C19+C18+C10+C8+C9</f>
        <v>601.20000000000005</v>
      </c>
      <c r="C54" s="40">
        <f>C27+C26+C25+C24+C23+C20+C19+C18+C10+C9+C8</f>
        <v>392.3</v>
      </c>
      <c r="D54" s="26">
        <f t="shared" si="138"/>
        <v>208.90000000000003</v>
      </c>
      <c r="E54" s="4">
        <f t="shared" ref="E54:G54" si="143">B54/0.0652173913</f>
        <v>9218.4000006145616</v>
      </c>
      <c r="F54" s="4">
        <f t="shared" si="143"/>
        <v>6015.2666670676854</v>
      </c>
      <c r="G54" s="4">
        <f t="shared" si="143"/>
        <v>3203.1333335468762</v>
      </c>
    </row>
    <row r="55" spans="1:7" ht="12.75">
      <c r="A55" s="1" t="s">
        <v>291</v>
      </c>
      <c r="B55" s="1">
        <v>0</v>
      </c>
      <c r="C55" s="1">
        <v>0</v>
      </c>
      <c r="D55" s="1">
        <v>0</v>
      </c>
      <c r="E55" s="4">
        <f t="shared" ref="E55:G55" si="144">B55/0.0652173913</f>
        <v>0</v>
      </c>
      <c r="F55" s="4">
        <f t="shared" si="144"/>
        <v>0</v>
      </c>
      <c r="G55" s="4">
        <f t="shared" si="144"/>
        <v>0</v>
      </c>
    </row>
    <row r="56" spans="1:7" ht="12.75">
      <c r="A56" s="1" t="s">
        <v>197</v>
      </c>
      <c r="B56" s="1">
        <v>0</v>
      </c>
      <c r="C56" s="1">
        <v>0</v>
      </c>
      <c r="D56" s="4">
        <f t="shared" ref="D56:D57" si="145">B56-C56</f>
        <v>0</v>
      </c>
      <c r="E56" s="4">
        <f t="shared" ref="E56:G56" si="146">B56/0.0652173913</f>
        <v>0</v>
      </c>
      <c r="F56" s="4">
        <f t="shared" si="146"/>
        <v>0</v>
      </c>
      <c r="G56" s="4">
        <f t="shared" si="146"/>
        <v>0</v>
      </c>
    </row>
    <row r="57" spans="1:7" ht="12.75">
      <c r="A57" s="1" t="s">
        <v>298</v>
      </c>
      <c r="B57" s="1">
        <v>132</v>
      </c>
      <c r="C57" s="1">
        <v>0</v>
      </c>
      <c r="D57" s="4">
        <f t="shared" si="145"/>
        <v>132</v>
      </c>
      <c r="E57" s="4">
        <f t="shared" ref="E57:G57" si="147">B57/0.0652173913</f>
        <v>2024.0000001349335</v>
      </c>
      <c r="F57" s="4">
        <f t="shared" si="147"/>
        <v>0</v>
      </c>
      <c r="G57" s="4">
        <f t="shared" si="147"/>
        <v>2024.0000001349335</v>
      </c>
    </row>
    <row r="58" spans="1:7" ht="12.75">
      <c r="B58" s="4">
        <f t="shared" ref="B58:D58" si="148">SUM(B48:B57)</f>
        <v>735.30000000000007</v>
      </c>
      <c r="C58" s="4">
        <f t="shared" si="148"/>
        <v>392.3</v>
      </c>
      <c r="D58" s="4">
        <f t="shared" si="148"/>
        <v>343</v>
      </c>
      <c r="E58" s="4">
        <f t="shared" ref="E58:G58" si="149">B58/0.0652173913</f>
        <v>11274.600000751641</v>
      </c>
      <c r="F58" s="4">
        <f t="shared" si="149"/>
        <v>6015.2666670676854</v>
      </c>
      <c r="G58" s="4">
        <f t="shared" si="149"/>
        <v>5259.333333683956</v>
      </c>
    </row>
    <row r="59" spans="1:7" ht="12.75">
      <c r="A59" s="1" t="s">
        <v>314</v>
      </c>
      <c r="B59" s="4">
        <f>3/46</f>
        <v>6.5217391304347824E-2</v>
      </c>
      <c r="C59" s="4">
        <f>1-B59</f>
        <v>0.93478260869565222</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63"/>
  <sheetViews>
    <sheetView workbookViewId="0"/>
  </sheetViews>
  <sheetFormatPr defaultColWidth="14.42578125" defaultRowHeight="15.75" customHeight="1"/>
  <sheetData>
    <row r="1" spans="1:12" ht="12.75">
      <c r="A1" s="22" t="s">
        <v>404</v>
      </c>
      <c r="B1" s="8"/>
      <c r="C1" s="8"/>
      <c r="D1" s="8"/>
      <c r="E1" s="8"/>
      <c r="F1" s="8"/>
      <c r="G1" s="8"/>
      <c r="H1" s="8"/>
      <c r="I1" s="8"/>
      <c r="J1" s="8"/>
      <c r="K1" s="8"/>
      <c r="L1" s="8"/>
    </row>
    <row r="2" spans="1:12" ht="12.75">
      <c r="A2" s="25" t="s">
        <v>90</v>
      </c>
      <c r="B2" s="27"/>
      <c r="C2" s="27"/>
      <c r="D2" s="10"/>
      <c r="E2" s="10"/>
      <c r="F2" s="10"/>
      <c r="G2" s="10"/>
      <c r="H2" s="10"/>
      <c r="I2" s="10"/>
      <c r="J2" s="10"/>
      <c r="K2" s="10"/>
      <c r="L2" s="10"/>
    </row>
    <row r="3" spans="1:12" ht="12.75">
      <c r="A3" s="25" t="s">
        <v>137</v>
      </c>
      <c r="B3" s="27"/>
      <c r="C3" s="27"/>
      <c r="D3" s="27"/>
      <c r="E3" s="10"/>
      <c r="F3" s="10"/>
      <c r="G3" s="10"/>
      <c r="H3" s="10"/>
      <c r="I3" s="10"/>
      <c r="J3" s="10"/>
      <c r="K3" s="10"/>
      <c r="L3" s="10"/>
    </row>
    <row r="4" spans="1:12" ht="12.75">
      <c r="A4" s="25" t="s">
        <v>153</v>
      </c>
      <c r="B4" s="27"/>
      <c r="C4" s="27"/>
      <c r="D4" s="27"/>
      <c r="E4" s="27"/>
      <c r="F4" s="27"/>
      <c r="G4" s="27"/>
      <c r="H4" s="10"/>
      <c r="I4" s="10"/>
      <c r="J4" s="10"/>
      <c r="K4" s="10"/>
      <c r="L4" s="10"/>
    </row>
    <row r="5" spans="1:12" ht="12.75">
      <c r="A5" s="25" t="s">
        <v>415</v>
      </c>
      <c r="B5" s="10"/>
      <c r="C5" s="10"/>
      <c r="D5" s="10"/>
      <c r="E5" s="10"/>
      <c r="F5" s="10"/>
      <c r="G5" s="10"/>
      <c r="H5" s="10"/>
      <c r="I5" s="10"/>
      <c r="J5" s="10"/>
      <c r="K5" s="10"/>
      <c r="L5" s="10"/>
    </row>
    <row r="6" spans="1:12" ht="12.75">
      <c r="A6" s="25" t="s">
        <v>416</v>
      </c>
      <c r="B6" s="10"/>
      <c r="C6" s="10"/>
      <c r="D6" s="10"/>
      <c r="E6" s="10"/>
      <c r="F6" s="10"/>
      <c r="G6" s="10"/>
      <c r="H6" s="10"/>
      <c r="I6" s="10"/>
      <c r="J6" s="10"/>
      <c r="K6" s="10"/>
      <c r="L6" s="10"/>
    </row>
    <row r="7" spans="1:12" ht="12.75">
      <c r="A7" s="25" t="s">
        <v>417</v>
      </c>
      <c r="B7" s="27"/>
      <c r="C7" s="27"/>
      <c r="D7" s="10"/>
      <c r="E7" s="10"/>
      <c r="F7" s="10"/>
      <c r="G7" s="10"/>
      <c r="H7" s="10"/>
      <c r="I7" s="10"/>
      <c r="J7" s="10"/>
      <c r="K7" s="10"/>
      <c r="L7" s="10"/>
    </row>
    <row r="8" spans="1:12" ht="12.75">
      <c r="A8" s="25" t="s">
        <v>418</v>
      </c>
      <c r="B8" s="27"/>
      <c r="C8" s="10"/>
      <c r="D8" s="10"/>
      <c r="E8" s="10"/>
      <c r="F8" s="10"/>
      <c r="G8" s="10"/>
      <c r="H8" s="10"/>
      <c r="I8" s="10"/>
      <c r="J8" s="10"/>
      <c r="K8" s="10"/>
      <c r="L8" s="10"/>
    </row>
    <row r="9" spans="1:12" ht="12.75">
      <c r="A9" s="25" t="s">
        <v>419</v>
      </c>
      <c r="B9" s="10"/>
      <c r="C9" s="10"/>
      <c r="D9" s="10"/>
      <c r="E9" s="10"/>
      <c r="F9" s="10"/>
      <c r="G9" s="10"/>
      <c r="H9" s="10"/>
      <c r="I9" s="10"/>
      <c r="J9" s="10"/>
      <c r="K9" s="10"/>
      <c r="L9" s="10"/>
    </row>
    <row r="10" spans="1:12" ht="12.75">
      <c r="A10" s="25" t="s">
        <v>420</v>
      </c>
      <c r="B10" s="10"/>
      <c r="C10" s="10"/>
      <c r="D10" s="10"/>
      <c r="E10" s="10"/>
      <c r="F10" s="10"/>
      <c r="G10" s="10"/>
      <c r="H10" s="10"/>
      <c r="I10" s="10"/>
      <c r="J10" s="10"/>
      <c r="K10" s="10"/>
      <c r="L10" s="10"/>
    </row>
    <row r="11" spans="1:12" ht="12.75">
      <c r="A11" s="25" t="s">
        <v>421</v>
      </c>
      <c r="B11" s="10"/>
      <c r="C11" s="10"/>
      <c r="D11" s="10"/>
      <c r="E11" s="10"/>
      <c r="F11" s="10"/>
      <c r="G11" s="10"/>
      <c r="H11" s="10"/>
      <c r="I11" s="10"/>
      <c r="J11" s="10"/>
      <c r="K11" s="10"/>
      <c r="L11" s="10"/>
    </row>
    <row r="12" spans="1:12" ht="12.75">
      <c r="A12" s="25" t="s">
        <v>422</v>
      </c>
      <c r="B12" s="10"/>
      <c r="C12" s="10"/>
      <c r="D12" s="10"/>
      <c r="E12" s="10"/>
      <c r="F12" s="10"/>
      <c r="G12" s="10"/>
      <c r="H12" s="10"/>
      <c r="I12" s="10"/>
      <c r="J12" s="10"/>
      <c r="K12" s="10"/>
      <c r="L12" s="10"/>
    </row>
    <row r="13" spans="1:12" ht="12.75">
      <c r="A13" s="28" t="s">
        <v>424</v>
      </c>
      <c r="B13" s="29"/>
      <c r="C13" s="29"/>
      <c r="D13" s="29"/>
      <c r="E13" s="30"/>
      <c r="F13" s="30"/>
      <c r="G13" s="30"/>
      <c r="H13" s="30"/>
      <c r="I13" s="30"/>
      <c r="J13" s="30"/>
      <c r="K13" s="30"/>
      <c r="L13" s="30"/>
    </row>
    <row r="14" spans="1:12" ht="12.75">
      <c r="A14" s="25" t="s">
        <v>426</v>
      </c>
      <c r="B14" s="27"/>
      <c r="C14" s="27"/>
      <c r="D14" s="27"/>
      <c r="E14" s="27"/>
      <c r="F14" s="27"/>
      <c r="G14" s="27"/>
      <c r="H14" s="10"/>
      <c r="I14" s="10"/>
      <c r="J14" s="10"/>
      <c r="K14" s="10"/>
      <c r="L14" s="10"/>
    </row>
    <row r="15" spans="1:12" ht="12.75">
      <c r="A15" s="25" t="s">
        <v>427</v>
      </c>
      <c r="B15" s="27"/>
      <c r="C15" s="27"/>
      <c r="D15" s="27"/>
      <c r="E15" s="27"/>
      <c r="F15" s="10"/>
      <c r="G15" s="10"/>
      <c r="H15" s="10"/>
      <c r="I15" s="10"/>
      <c r="J15" s="10"/>
      <c r="K15" s="10"/>
      <c r="L15" s="10"/>
    </row>
    <row r="16" spans="1:12" ht="12.75">
      <c r="A16" s="25" t="s">
        <v>428</v>
      </c>
      <c r="B16" s="27"/>
      <c r="C16" s="27"/>
      <c r="D16" s="27"/>
      <c r="E16" s="27"/>
      <c r="F16" s="27"/>
      <c r="G16" s="10"/>
      <c r="H16" s="10"/>
      <c r="I16" s="10"/>
      <c r="J16" s="10"/>
      <c r="K16" s="10"/>
      <c r="L16" s="10"/>
    </row>
    <row r="17" spans="1:12" ht="12.75">
      <c r="A17" s="28" t="s">
        <v>429</v>
      </c>
      <c r="B17" s="30"/>
      <c r="C17" s="30"/>
      <c r="D17" s="30"/>
      <c r="E17" s="30"/>
      <c r="F17" s="30"/>
      <c r="G17" s="30"/>
      <c r="H17" s="30"/>
      <c r="I17" s="30"/>
      <c r="J17" s="30"/>
      <c r="K17" s="30"/>
      <c r="L17" s="30"/>
    </row>
    <row r="18" spans="1:12" ht="12.75">
      <c r="A18" s="25" t="s">
        <v>430</v>
      </c>
      <c r="B18" s="10"/>
      <c r="C18" s="10"/>
      <c r="D18" s="10"/>
      <c r="E18" s="10"/>
      <c r="F18" s="10"/>
      <c r="G18" s="10"/>
      <c r="H18" s="10"/>
      <c r="I18" s="10"/>
      <c r="J18" s="10"/>
      <c r="K18" s="10"/>
      <c r="L18" s="10"/>
    </row>
    <row r="19" spans="1:12" ht="12.75">
      <c r="A19" s="28" t="s">
        <v>431</v>
      </c>
      <c r="B19" s="29"/>
      <c r="C19" s="30"/>
      <c r="D19" s="24" t="s">
        <v>413</v>
      </c>
      <c r="E19" s="30"/>
      <c r="F19" s="30"/>
      <c r="G19" s="30"/>
      <c r="H19" s="30"/>
      <c r="I19" s="30"/>
      <c r="J19" s="30"/>
      <c r="K19" s="30"/>
      <c r="L19" s="30"/>
    </row>
    <row r="20" spans="1:12" ht="12.75">
      <c r="A20" s="28" t="s">
        <v>432</v>
      </c>
      <c r="B20" s="29"/>
      <c r="C20" s="30"/>
      <c r="D20" s="24" t="s">
        <v>413</v>
      </c>
      <c r="E20" s="30"/>
      <c r="F20" s="30"/>
      <c r="G20" s="30"/>
      <c r="H20" s="30"/>
      <c r="I20" s="30"/>
      <c r="J20" s="30"/>
      <c r="K20" s="30"/>
      <c r="L20" s="30"/>
    </row>
    <row r="21" spans="1:12" ht="12.75">
      <c r="A21" s="28" t="s">
        <v>434</v>
      </c>
      <c r="B21" s="29"/>
      <c r="C21" s="30"/>
      <c r="D21" s="30"/>
      <c r="E21" s="30"/>
      <c r="F21" s="30"/>
      <c r="G21" s="30"/>
      <c r="H21" s="30"/>
      <c r="I21" s="30"/>
      <c r="J21" s="30"/>
      <c r="K21" s="30"/>
      <c r="L21" s="30"/>
    </row>
    <row r="22" spans="1:12" ht="12.75">
      <c r="A22" s="28" t="s">
        <v>435</v>
      </c>
      <c r="B22" s="29"/>
      <c r="C22" s="29"/>
      <c r="D22" s="29"/>
      <c r="E22" s="29"/>
      <c r="F22" s="30"/>
      <c r="G22" s="30"/>
      <c r="H22" s="30"/>
      <c r="I22" s="30"/>
      <c r="J22" s="30"/>
      <c r="K22" s="30"/>
      <c r="L22" s="30"/>
    </row>
    <row r="23" spans="1:12" ht="12.75">
      <c r="A23" s="28" t="s">
        <v>436</v>
      </c>
      <c r="B23" s="29"/>
      <c r="C23" s="29"/>
      <c r="D23" s="29"/>
      <c r="E23" s="29"/>
      <c r="F23" s="30"/>
      <c r="G23" s="30"/>
      <c r="H23" s="30"/>
      <c r="I23" s="30"/>
      <c r="J23" s="30"/>
      <c r="K23" s="30"/>
      <c r="L23" s="30"/>
    </row>
    <row r="24" spans="1:12" ht="12.75">
      <c r="A24" s="28" t="s">
        <v>437</v>
      </c>
      <c r="B24" s="29"/>
      <c r="C24" s="30"/>
      <c r="D24" s="30"/>
      <c r="E24" s="30"/>
      <c r="F24" s="30"/>
      <c r="G24" s="30"/>
      <c r="H24" s="30"/>
      <c r="I24" s="30"/>
      <c r="J24" s="30"/>
      <c r="K24" s="30"/>
      <c r="L24" s="30"/>
    </row>
    <row r="25" spans="1:12" ht="12.75">
      <c r="A25" s="28" t="s">
        <v>438</v>
      </c>
      <c r="B25" s="29"/>
      <c r="C25" s="30"/>
      <c r="D25" s="24" t="s">
        <v>413</v>
      </c>
      <c r="E25" s="30"/>
      <c r="F25" s="30"/>
      <c r="G25" s="30"/>
      <c r="H25" s="30"/>
      <c r="I25" s="30"/>
      <c r="J25" s="30"/>
      <c r="K25" s="30"/>
      <c r="L25" s="30"/>
    </row>
    <row r="26" spans="1:12" ht="12.75">
      <c r="A26" s="28" t="s">
        <v>440</v>
      </c>
      <c r="B26" s="24" t="s">
        <v>413</v>
      </c>
      <c r="C26" s="29"/>
      <c r="D26" s="30"/>
      <c r="E26" s="30"/>
      <c r="F26" s="30"/>
      <c r="G26" s="30"/>
      <c r="H26" s="30"/>
      <c r="I26" s="30"/>
      <c r="J26" s="30"/>
      <c r="K26" s="30"/>
      <c r="L26" s="30"/>
    </row>
    <row r="27" spans="1:12" ht="15.75" customHeight="1">
      <c r="A27" s="31" t="s">
        <v>441</v>
      </c>
      <c r="B27" s="10"/>
      <c r="C27" s="10"/>
      <c r="D27" s="10"/>
      <c r="E27" s="10"/>
      <c r="F27" s="10"/>
      <c r="G27" s="10"/>
      <c r="H27" s="10"/>
      <c r="I27" s="10"/>
      <c r="J27" s="10"/>
      <c r="K27" s="10"/>
      <c r="L27" s="10"/>
    </row>
    <row r="28" spans="1:12" ht="12.75">
      <c r="A28" s="10" t="s">
        <v>158</v>
      </c>
      <c r="B28" s="32" t="s">
        <v>442</v>
      </c>
      <c r="C28" s="27"/>
      <c r="D28" s="27"/>
      <c r="E28" s="27"/>
      <c r="F28" s="10"/>
      <c r="G28" s="10" t="s">
        <v>444</v>
      </c>
      <c r="H28" s="32" t="s">
        <v>445</v>
      </c>
      <c r="I28" s="10"/>
      <c r="J28" s="10" t="s">
        <v>446</v>
      </c>
      <c r="K28" s="10"/>
      <c r="L28" s="10"/>
    </row>
    <row r="29" spans="1:12" ht="12.75">
      <c r="A29" s="13" t="s">
        <v>402</v>
      </c>
      <c r="B29" s="10" t="s">
        <v>447</v>
      </c>
      <c r="C29" s="33">
        <v>724203800</v>
      </c>
      <c r="D29" s="32" t="s">
        <v>448</v>
      </c>
      <c r="E29" s="10"/>
      <c r="F29" s="10"/>
      <c r="G29" s="10" t="s">
        <v>449</v>
      </c>
      <c r="H29" s="10"/>
      <c r="I29" s="10"/>
      <c r="J29" s="10"/>
      <c r="K29" s="10"/>
      <c r="L29" s="10"/>
    </row>
    <row r="30" spans="1:12" ht="12.75">
      <c r="A30" s="13" t="s">
        <v>450</v>
      </c>
      <c r="B30" s="32" t="s">
        <v>451</v>
      </c>
      <c r="C30" s="10"/>
      <c r="D30" s="10" t="s">
        <v>452</v>
      </c>
      <c r="E30" s="10"/>
      <c r="F30" s="10"/>
      <c r="G30" s="10"/>
      <c r="H30" s="10"/>
      <c r="I30" s="10"/>
      <c r="J30" s="10"/>
      <c r="K30" s="10"/>
      <c r="L30" s="10"/>
    </row>
    <row r="31" spans="1:12" ht="14.25">
      <c r="A31" s="13" t="s">
        <v>170</v>
      </c>
      <c r="B31" s="34" t="s">
        <v>454</v>
      </c>
      <c r="C31" s="32" t="s">
        <v>455</v>
      </c>
      <c r="D31" s="10"/>
      <c r="E31" s="24" t="s">
        <v>413</v>
      </c>
      <c r="F31" s="10"/>
      <c r="G31" s="10"/>
      <c r="H31" s="10"/>
      <c r="I31" s="10"/>
      <c r="J31" s="10"/>
      <c r="K31" s="10"/>
      <c r="L31" s="10"/>
    </row>
    <row r="32" spans="1:12" ht="12.75">
      <c r="A32" s="13" t="s">
        <v>403</v>
      </c>
      <c r="B32" s="32" t="s">
        <v>456</v>
      </c>
      <c r="C32" s="27"/>
      <c r="D32" s="27"/>
      <c r="E32" s="27"/>
      <c r="F32" s="10"/>
      <c r="G32" s="24" t="s">
        <v>457</v>
      </c>
      <c r="H32" s="10"/>
      <c r="I32" s="10"/>
      <c r="J32" s="10"/>
      <c r="K32" s="10"/>
      <c r="L32" s="10"/>
    </row>
    <row r="33" spans="1:26" ht="12.75">
      <c r="A33" s="13" t="s">
        <v>205</v>
      </c>
      <c r="B33" s="32" t="s">
        <v>458</v>
      </c>
      <c r="C33" s="27"/>
      <c r="D33" s="27"/>
      <c r="E33" s="10"/>
      <c r="F33" s="10"/>
      <c r="G33" s="10"/>
      <c r="H33" s="10"/>
      <c r="I33" s="10"/>
      <c r="J33" s="10"/>
      <c r="K33" s="10"/>
      <c r="L33" s="10"/>
    </row>
    <row r="34" spans="1:26" ht="12.75">
      <c r="A34" s="10" t="s">
        <v>459</v>
      </c>
      <c r="B34" s="32" t="s">
        <v>460</v>
      </c>
      <c r="C34" s="27"/>
      <c r="D34" s="10"/>
      <c r="E34" s="10"/>
      <c r="F34" s="10"/>
      <c r="G34" s="10"/>
      <c r="H34" s="10"/>
      <c r="I34" s="10"/>
      <c r="J34" s="10"/>
      <c r="K34" s="10"/>
      <c r="L34" s="10"/>
    </row>
    <row r="35" spans="1:26" ht="12.75">
      <c r="A35" s="10" t="s">
        <v>461</v>
      </c>
      <c r="B35" s="32" t="s">
        <v>462</v>
      </c>
      <c r="C35" s="10"/>
      <c r="D35" s="10"/>
      <c r="E35" s="10"/>
      <c r="F35" s="10"/>
      <c r="G35" s="10"/>
      <c r="H35" s="10"/>
      <c r="I35" s="10"/>
      <c r="J35" s="10"/>
      <c r="K35" s="10"/>
      <c r="L35" s="10"/>
    </row>
    <row r="36" spans="1:26" ht="12.75">
      <c r="A36" s="10" t="s">
        <v>219</v>
      </c>
      <c r="B36" s="32" t="s">
        <v>464</v>
      </c>
      <c r="C36" s="10"/>
      <c r="D36" s="10"/>
      <c r="E36" s="33">
        <v>603762548</v>
      </c>
      <c r="F36" s="32" t="s">
        <v>465</v>
      </c>
      <c r="G36" s="10"/>
      <c r="H36" s="33">
        <v>608540320</v>
      </c>
      <c r="I36" s="10" t="s">
        <v>466</v>
      </c>
      <c r="J36" s="32" t="s">
        <v>467</v>
      </c>
      <c r="K36" s="10"/>
      <c r="L36" s="10"/>
    </row>
    <row r="37" spans="1:26" ht="12.75">
      <c r="A37" s="10" t="s">
        <v>248</v>
      </c>
      <c r="B37" s="32" t="s">
        <v>468</v>
      </c>
      <c r="C37" s="10"/>
      <c r="D37" s="10" t="s">
        <v>469</v>
      </c>
      <c r="E37" s="10"/>
      <c r="F37" s="10"/>
      <c r="G37" s="10"/>
      <c r="H37" s="10"/>
      <c r="I37" s="10"/>
      <c r="J37" s="10"/>
      <c r="K37" s="10"/>
      <c r="L37" s="10"/>
    </row>
    <row r="38" spans="1:26" ht="12.75">
      <c r="A38" s="10" t="s">
        <v>410</v>
      </c>
      <c r="B38" s="10" t="s">
        <v>470</v>
      </c>
      <c r="C38" s="10" t="s">
        <v>471</v>
      </c>
      <c r="D38" s="10"/>
      <c r="E38" s="24" t="s">
        <v>413</v>
      </c>
      <c r="F38" s="10"/>
      <c r="G38" s="10"/>
      <c r="H38" s="10"/>
      <c r="I38" s="10"/>
      <c r="J38" s="10"/>
      <c r="K38" s="10"/>
      <c r="L38" s="10"/>
    </row>
    <row r="39" spans="1:26" ht="12.75">
      <c r="A39" s="10" t="s">
        <v>254</v>
      </c>
      <c r="B39" s="32" t="s">
        <v>472</v>
      </c>
      <c r="C39" s="27"/>
      <c r="D39" s="27"/>
      <c r="E39" s="27"/>
      <c r="F39" s="27"/>
      <c r="G39" s="27"/>
      <c r="H39" s="27"/>
      <c r="I39" s="27"/>
      <c r="J39" s="10"/>
      <c r="K39" s="33">
        <v>773118009</v>
      </c>
      <c r="L39" s="10" t="s">
        <v>473</v>
      </c>
    </row>
    <row r="40" spans="1:26" ht="12.75">
      <c r="A40" s="8" t="s">
        <v>411</v>
      </c>
      <c r="B40" s="8" t="s">
        <v>474</v>
      </c>
      <c r="C40" s="35">
        <v>602329663</v>
      </c>
      <c r="D40" s="36" t="s">
        <v>475</v>
      </c>
      <c r="E40" s="7"/>
      <c r="F40" s="7"/>
      <c r="G40" s="7"/>
      <c r="H40" s="7"/>
      <c r="I40" s="7"/>
      <c r="J40" s="7"/>
      <c r="K40" s="8"/>
      <c r="L40" s="8"/>
      <c r="M40" s="6"/>
      <c r="N40" s="6"/>
      <c r="O40" s="6"/>
      <c r="P40" s="6"/>
      <c r="Q40" s="6"/>
      <c r="R40" s="6"/>
      <c r="S40" s="6"/>
      <c r="T40" s="6"/>
      <c r="U40" s="6"/>
      <c r="V40" s="6"/>
      <c r="W40" s="6"/>
      <c r="X40" s="6"/>
      <c r="Y40" s="6"/>
      <c r="Z40" s="6"/>
    </row>
    <row r="41" spans="1:26" ht="12.75">
      <c r="A41" s="37" t="s">
        <v>412</v>
      </c>
      <c r="B41" s="38" t="s">
        <v>476</v>
      </c>
      <c r="C41" s="39"/>
      <c r="D41" s="39"/>
      <c r="E41" s="24" t="s">
        <v>413</v>
      </c>
      <c r="F41" s="37"/>
      <c r="G41" s="37"/>
      <c r="H41" s="37"/>
      <c r="I41" s="37"/>
      <c r="J41" s="37"/>
      <c r="K41" s="37"/>
      <c r="L41" s="37"/>
      <c r="M41" s="23"/>
      <c r="N41" s="23"/>
      <c r="O41" s="23"/>
      <c r="P41" s="23"/>
      <c r="Q41" s="23"/>
      <c r="R41" s="23"/>
      <c r="S41" s="23"/>
      <c r="T41" s="23"/>
      <c r="U41" s="23"/>
      <c r="V41" s="23"/>
      <c r="W41" s="23"/>
      <c r="X41" s="23"/>
      <c r="Y41" s="23"/>
      <c r="Z41" s="23"/>
    </row>
    <row r="42" spans="1:26" ht="12.75">
      <c r="A42" s="10" t="s">
        <v>259</v>
      </c>
      <c r="B42" s="32" t="s">
        <v>478</v>
      </c>
      <c r="C42" s="10"/>
      <c r="D42" s="10"/>
      <c r="E42" s="10"/>
      <c r="F42" s="10"/>
      <c r="G42" s="10"/>
      <c r="H42" s="10"/>
      <c r="I42" s="10"/>
      <c r="J42" s="10"/>
      <c r="K42" s="10"/>
      <c r="L42" s="10"/>
    </row>
    <row r="43" spans="1:26" ht="12.75">
      <c r="A43" s="10" t="s">
        <v>264</v>
      </c>
      <c r="B43" s="12" t="s">
        <v>481</v>
      </c>
      <c r="C43" s="33">
        <v>244021425</v>
      </c>
      <c r="D43" s="33">
        <v>732643920</v>
      </c>
      <c r="E43" s="10" t="s">
        <v>482</v>
      </c>
      <c r="F43" s="32" t="s">
        <v>483</v>
      </c>
      <c r="G43" s="10"/>
      <c r="H43" s="10"/>
      <c r="I43" s="10"/>
      <c r="J43" s="10"/>
      <c r="K43" s="10"/>
      <c r="L43" s="10"/>
      <c r="M43" s="10"/>
      <c r="N43" s="10"/>
      <c r="O43" s="10"/>
      <c r="P43" s="10"/>
      <c r="Q43" s="10"/>
      <c r="R43" s="10"/>
      <c r="S43" s="10"/>
      <c r="T43" s="10"/>
      <c r="U43" s="10"/>
      <c r="V43" s="10"/>
      <c r="W43" s="10"/>
      <c r="X43" s="10"/>
      <c r="Y43" s="10"/>
      <c r="Z43" s="10"/>
    </row>
    <row r="44" spans="1:26" ht="12.75">
      <c r="A44" s="10" t="s">
        <v>270</v>
      </c>
      <c r="B44" s="10" t="s">
        <v>485</v>
      </c>
      <c r="C44" s="10" t="s">
        <v>469</v>
      </c>
      <c r="D44" s="10"/>
      <c r="E44" s="10"/>
      <c r="F44" s="10"/>
      <c r="G44" s="10"/>
      <c r="H44" s="10"/>
      <c r="I44" s="10"/>
      <c r="J44" s="10"/>
      <c r="K44" s="10"/>
      <c r="L44" s="10"/>
    </row>
    <row r="45" spans="1:26" ht="12.75">
      <c r="A45" s="10" t="s">
        <v>423</v>
      </c>
      <c r="B45" s="10" t="s">
        <v>487</v>
      </c>
      <c r="C45" s="32" t="s">
        <v>488</v>
      </c>
      <c r="D45" s="27"/>
      <c r="E45" s="10"/>
      <c r="F45" s="10"/>
      <c r="G45" s="10"/>
      <c r="H45" s="10"/>
      <c r="I45" s="10"/>
      <c r="J45" s="10"/>
      <c r="K45" s="10"/>
      <c r="L45" s="10"/>
    </row>
    <row r="46" spans="1:26" ht="12.75">
      <c r="A46" s="10" t="s">
        <v>386</v>
      </c>
      <c r="B46" s="32" t="s">
        <v>489</v>
      </c>
      <c r="C46" s="27"/>
      <c r="D46" s="10"/>
      <c r="E46" s="12" t="s">
        <v>490</v>
      </c>
      <c r="F46" s="12" t="s">
        <v>491</v>
      </c>
      <c r="G46" s="12" t="s">
        <v>492</v>
      </c>
      <c r="H46" s="12" t="s">
        <v>493</v>
      </c>
      <c r="I46" s="10"/>
      <c r="J46" s="10"/>
      <c r="K46" s="10"/>
      <c r="L46" s="10"/>
    </row>
    <row r="47" spans="1:26" ht="12.75">
      <c r="A47" s="10" t="s">
        <v>425</v>
      </c>
      <c r="B47" s="32" t="s">
        <v>494</v>
      </c>
      <c r="C47" s="10"/>
      <c r="D47" s="10" t="s">
        <v>452</v>
      </c>
      <c r="E47" s="24" t="s">
        <v>413</v>
      </c>
      <c r="F47" s="10"/>
      <c r="G47" s="10"/>
      <c r="H47" s="10"/>
      <c r="I47" s="10"/>
      <c r="J47" s="10"/>
      <c r="K47" s="10"/>
      <c r="L47" s="10"/>
    </row>
    <row r="48" spans="1:26" ht="12.75">
      <c r="A48" s="10" t="s">
        <v>278</v>
      </c>
      <c r="B48" s="10" t="s">
        <v>495</v>
      </c>
      <c r="C48" s="10"/>
      <c r="D48" s="10"/>
      <c r="E48" s="10"/>
      <c r="F48" s="10"/>
      <c r="G48" s="10"/>
      <c r="H48" s="10"/>
      <c r="I48" s="10"/>
      <c r="J48" s="10"/>
      <c r="K48" s="10"/>
      <c r="L48" s="10"/>
    </row>
    <row r="49" spans="1:26" ht="12.75">
      <c r="A49" s="10" t="s">
        <v>227</v>
      </c>
      <c r="B49" s="10" t="s">
        <v>496</v>
      </c>
      <c r="C49" s="10" t="s">
        <v>497</v>
      </c>
      <c r="D49" s="10" t="s">
        <v>498</v>
      </c>
      <c r="E49" s="10" t="s">
        <v>499</v>
      </c>
      <c r="F49" s="10" t="s">
        <v>500</v>
      </c>
      <c r="G49" s="10" t="s">
        <v>501</v>
      </c>
      <c r="H49" s="10" t="s">
        <v>502</v>
      </c>
      <c r="I49" s="10"/>
      <c r="J49" s="10" t="s">
        <v>503</v>
      </c>
      <c r="K49" s="10"/>
      <c r="L49" s="24" t="s">
        <v>413</v>
      </c>
    </row>
    <row r="50" spans="1:26" ht="12.75">
      <c r="A50" s="10" t="s">
        <v>294</v>
      </c>
      <c r="B50" s="10"/>
      <c r="C50" s="10" t="s">
        <v>504</v>
      </c>
      <c r="D50" s="10" t="s">
        <v>505</v>
      </c>
      <c r="E50" s="10"/>
      <c r="F50" s="10" t="s">
        <v>506</v>
      </c>
      <c r="G50" s="10"/>
      <c r="H50" s="10"/>
      <c r="I50" s="10"/>
      <c r="J50" s="10"/>
      <c r="K50" s="10"/>
      <c r="L50" s="10"/>
    </row>
    <row r="51" spans="1:26" ht="14.25">
      <c r="A51" s="41" t="s">
        <v>297</v>
      </c>
      <c r="B51" s="10" t="s">
        <v>507</v>
      </c>
      <c r="C51" s="10" t="s">
        <v>469</v>
      </c>
      <c r="D51" s="10"/>
      <c r="E51" s="10"/>
      <c r="F51" s="10"/>
      <c r="G51" s="10"/>
      <c r="H51" s="10"/>
      <c r="I51" s="10"/>
      <c r="J51" s="10"/>
      <c r="K51" s="10"/>
      <c r="L51" s="10"/>
    </row>
    <row r="52" spans="1:26" ht="14.25">
      <c r="A52" s="41" t="s">
        <v>443</v>
      </c>
      <c r="B52" s="32" t="s">
        <v>460</v>
      </c>
      <c r="C52" s="27"/>
      <c r="D52" s="10"/>
      <c r="E52" s="10"/>
      <c r="F52" s="10"/>
      <c r="G52" s="10"/>
      <c r="H52" s="10"/>
      <c r="I52" s="10"/>
      <c r="J52" s="10"/>
      <c r="K52" s="10"/>
      <c r="L52" s="10"/>
    </row>
    <row r="53" spans="1:26" ht="14.25">
      <c r="A53" s="42" t="s">
        <v>231</v>
      </c>
      <c r="B53" s="43" t="s">
        <v>508</v>
      </c>
      <c r="C53" s="44" t="s">
        <v>509</v>
      </c>
      <c r="D53" s="45"/>
      <c r="E53" s="45"/>
      <c r="F53" s="46"/>
      <c r="G53" s="46"/>
      <c r="H53" s="46"/>
      <c r="I53" s="46"/>
      <c r="J53" s="46"/>
      <c r="K53" s="46"/>
      <c r="L53" s="46"/>
    </row>
    <row r="54" spans="1:26" ht="14.25">
      <c r="A54" s="18" t="s">
        <v>318</v>
      </c>
      <c r="B54" s="32" t="s">
        <v>511</v>
      </c>
      <c r="C54" s="27"/>
      <c r="D54" s="10"/>
      <c r="E54" s="10"/>
      <c r="F54" s="10"/>
      <c r="G54" s="12" t="s">
        <v>512</v>
      </c>
      <c r="H54" s="10"/>
      <c r="I54" s="10"/>
      <c r="J54" s="10"/>
      <c r="K54" s="10"/>
      <c r="L54" s="10"/>
    </row>
    <row r="55" spans="1:26" ht="14.25">
      <c r="A55" s="18" t="s">
        <v>323</v>
      </c>
      <c r="B55" s="47" t="s">
        <v>513</v>
      </c>
      <c r="C55" s="48"/>
      <c r="D55" s="48"/>
      <c r="E55" s="48"/>
      <c r="F55" s="12" t="s">
        <v>514</v>
      </c>
      <c r="G55" s="10"/>
      <c r="H55" s="10"/>
      <c r="I55" s="10"/>
      <c r="J55" s="10"/>
      <c r="K55" s="10"/>
      <c r="L55" s="10"/>
    </row>
    <row r="56" spans="1:26" ht="14.25">
      <c r="A56" s="18" t="s">
        <v>327</v>
      </c>
      <c r="B56" s="47" t="s">
        <v>515</v>
      </c>
      <c r="C56" s="48"/>
      <c r="D56" s="48"/>
      <c r="E56" s="48"/>
      <c r="F56" s="27"/>
      <c r="G56" s="12" t="s">
        <v>516</v>
      </c>
      <c r="H56" s="10"/>
      <c r="I56" s="10"/>
      <c r="J56" s="10"/>
      <c r="K56" s="10"/>
      <c r="L56" s="10"/>
    </row>
    <row r="57" spans="1:26" ht="14.25">
      <c r="A57" s="49" t="s">
        <v>517</v>
      </c>
      <c r="B57" s="10" t="s">
        <v>518</v>
      </c>
      <c r="C57" s="10" t="s">
        <v>519</v>
      </c>
      <c r="D57" s="10"/>
      <c r="E57" s="10"/>
      <c r="F57" s="10"/>
      <c r="G57" s="10"/>
      <c r="H57" s="10"/>
      <c r="I57" s="10"/>
      <c r="J57" s="10"/>
      <c r="K57" s="10"/>
      <c r="L57" s="10"/>
    </row>
    <row r="58" spans="1:26" ht="14.25">
      <c r="A58" s="18" t="s">
        <v>520</v>
      </c>
      <c r="B58" s="47" t="s">
        <v>521</v>
      </c>
      <c r="C58" s="48"/>
      <c r="D58" s="48"/>
      <c r="E58" s="48"/>
      <c r="F58" s="27"/>
      <c r="G58" s="10"/>
      <c r="H58" s="12">
        <v>737212527</v>
      </c>
      <c r="I58" s="12" t="s">
        <v>522</v>
      </c>
      <c r="J58" s="24" t="s">
        <v>413</v>
      </c>
      <c r="K58" s="10"/>
      <c r="L58" s="10"/>
    </row>
    <row r="59" spans="1:26" ht="14.25">
      <c r="A59" s="18" t="s">
        <v>477</v>
      </c>
      <c r="B59" s="47" t="s">
        <v>523</v>
      </c>
      <c r="C59" s="27"/>
      <c r="D59" s="27"/>
      <c r="E59" s="10"/>
      <c r="F59" s="32" t="s">
        <v>524</v>
      </c>
      <c r="G59" s="10"/>
      <c r="H59" s="10"/>
      <c r="I59" s="10"/>
      <c r="J59" s="10"/>
      <c r="K59" s="10"/>
      <c r="L59" s="10"/>
      <c r="M59" s="10"/>
      <c r="N59" s="10"/>
      <c r="O59" s="10"/>
      <c r="P59" s="10"/>
      <c r="Q59" s="10"/>
      <c r="R59" s="10"/>
      <c r="S59" s="10"/>
      <c r="T59" s="10"/>
      <c r="U59" s="10"/>
      <c r="V59" s="10"/>
      <c r="W59" s="10"/>
      <c r="X59" s="10"/>
      <c r="Y59" s="10"/>
      <c r="Z59" s="10"/>
    </row>
    <row r="60" spans="1:26" ht="14.25">
      <c r="A60" s="18" t="s">
        <v>235</v>
      </c>
      <c r="B60" s="47" t="s">
        <v>525</v>
      </c>
      <c r="C60" s="48"/>
      <c r="D60" s="48"/>
      <c r="E60" s="48"/>
      <c r="F60" s="27"/>
      <c r="G60" s="27"/>
      <c r="H60" s="12" t="s">
        <v>526</v>
      </c>
      <c r="I60" s="10"/>
      <c r="J60" s="10"/>
      <c r="K60" s="10"/>
      <c r="L60" s="10"/>
    </row>
    <row r="61" spans="1:26" ht="14.25">
      <c r="A61" s="41" t="s">
        <v>479</v>
      </c>
      <c r="B61" s="10" t="s">
        <v>527</v>
      </c>
      <c r="C61" s="10" t="s">
        <v>452</v>
      </c>
      <c r="D61" s="10"/>
      <c r="E61" s="10"/>
      <c r="F61" s="10"/>
      <c r="G61" s="10"/>
      <c r="H61" s="10"/>
      <c r="I61" s="10"/>
      <c r="J61" s="10"/>
      <c r="K61" s="10"/>
      <c r="L61" s="10"/>
    </row>
    <row r="62" spans="1:26" ht="14.25">
      <c r="A62" s="42" t="s">
        <v>480</v>
      </c>
      <c r="B62" s="51" t="s">
        <v>528</v>
      </c>
      <c r="C62" s="52"/>
      <c r="D62" s="52"/>
      <c r="E62" s="52"/>
      <c r="F62" s="53"/>
      <c r="G62" s="53"/>
      <c r="H62" s="53"/>
      <c r="I62" s="53"/>
      <c r="J62" s="53"/>
      <c r="K62" s="53"/>
      <c r="L62" s="46"/>
    </row>
    <row r="63" spans="1:26" ht="12.75">
      <c r="A63" s="10"/>
      <c r="B63" s="10"/>
      <c r="C63" s="10"/>
      <c r="D63" s="10"/>
      <c r="E63" s="10"/>
      <c r="F63" s="10"/>
      <c r="G63" s="10"/>
      <c r="H63" s="10"/>
      <c r="I63" s="10"/>
      <c r="J63" s="10"/>
      <c r="K63" s="10"/>
      <c r="L63" s="10"/>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přehled dotací</vt:lpstr>
      <vt:lpstr>Neuvedený rok realizace</vt:lpstr>
      <vt:lpstr>2020</vt:lpstr>
      <vt:lpstr>2021</vt:lpstr>
      <vt:lpstr>2022</vt:lpstr>
      <vt:lpstr>vyčíslení  nákladů</vt:lpstr>
      <vt:lpstr>oslovení</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Bělor Marek (MHMP, SE2)</dc:creator>
  <cp:lastModifiedBy>Marešová Dominika (MHMP, ODO)</cp:lastModifiedBy>
  <cp:lastPrinted>2020-04-30T13:03:56Z</cp:lastPrinted>
  <dcterms:created xsi:type="dcterms:W3CDTF">2020-04-28T08:03:28Z</dcterms:created>
  <dcterms:modified xsi:type="dcterms:W3CDTF">2020-05-12T09:35:21Z</dcterms:modified>
</cp:coreProperties>
</file>