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130" activeTab="0"/>
  </bookViews>
  <sheets>
    <sheet name="MČ 1 - 22" sheetId="1" r:id="rId1"/>
    <sheet name="MČ 23 - 57" sheetId="2" r:id="rId2"/>
    <sheet name="celkem" sheetId="3" r:id="rId3"/>
  </sheets>
  <definedNames>
    <definedName name="_xlnm.Print_Titles" localSheetId="1">'MČ 23 - 57'!$5:$5</definedName>
  </definedNames>
  <calcPr fullCalcOnLoad="1"/>
</workbook>
</file>

<file path=xl/sharedStrings.xml><?xml version="1.0" encoding="utf-8"?>
<sst xmlns="http://schemas.openxmlformats.org/spreadsheetml/2006/main" count="164" uniqueCount="145">
  <si>
    <t>Městská část</t>
  </si>
  <si>
    <t>C e l k e m</t>
  </si>
  <si>
    <r>
      <t>Rozloha       území MČ           v km</t>
    </r>
    <r>
      <rPr>
        <b/>
        <vertAlign val="superscript"/>
        <sz val="8"/>
        <rFont val="Arial CE"/>
        <family val="2"/>
      </rPr>
      <t>2</t>
    </r>
  </si>
  <si>
    <t>Dle počtu obyv.    MČ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</si>
  <si>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</si>
  <si>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</si>
  <si>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</si>
  <si>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</si>
  <si>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</si>
  <si>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</si>
  <si>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</si>
  <si>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</si>
  <si>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</si>
  <si>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</si>
  <si>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</si>
  <si>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</si>
  <si>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</si>
  <si>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</si>
  <si>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</si>
  <si>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</si>
  <si>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</si>
  <si>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</si>
  <si>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</si>
  <si>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</si>
  <si>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</si>
  <si>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</si>
  <si>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</si>
  <si>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 1 - 22</t>
  </si>
  <si>
    <t xml:space="preserve">            - dle počtu obyv.   75%                                          </t>
  </si>
  <si>
    <t>tis. Kč</t>
  </si>
  <si>
    <t xml:space="preserve">            - dle rozlohy         25%                                                      </t>
  </si>
  <si>
    <r>
      <t xml:space="preserve">                             </t>
    </r>
    <r>
      <rPr>
        <b/>
        <sz val="8"/>
        <rFont val="Arial CE"/>
        <family val="2"/>
      </rPr>
      <t xml:space="preserve">P r o p o č t o v é   u k a z a t e l e   </t>
    </r>
  </si>
  <si>
    <t>SDH  */</t>
  </si>
  <si>
    <t>dle počtu obyv. MČ</t>
  </si>
  <si>
    <t>dle rozlohy území MČ</t>
  </si>
  <si>
    <t>dle počtu žáků ZŠ,MŠ</t>
  </si>
  <si>
    <t>dle plochy komunikací</t>
  </si>
  <si>
    <t>dle plochy zeleně</t>
  </si>
  <si>
    <t>dle SDH</t>
  </si>
  <si>
    <t xml:space="preserve">Dotační vztah HMP 2005               </t>
  </si>
  <si>
    <t>Návrh dotačního vztahu na r.2006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</si>
  <si>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</si>
  <si>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</si>
  <si>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</si>
  <si>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</si>
  <si>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</si>
  <si>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</si>
  <si>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</si>
  <si>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</si>
  <si>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</si>
  <si>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</si>
  <si>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</si>
  <si>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</si>
  <si>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</si>
  <si>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</si>
  <si>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</si>
  <si>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</si>
  <si>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</si>
  <si>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</si>
  <si>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</si>
  <si>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</si>
  <si>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</si>
  <si>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</si>
  <si>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</si>
  <si>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</si>
  <si>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</si>
  <si>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</si>
  <si>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</si>
  <si>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</si>
  <si>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</si>
  <si>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</si>
  <si>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</si>
  <si>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</si>
  <si>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</si>
  <si>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</si>
  <si>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 23-57</t>
  </si>
  <si>
    <t>dle smluv:</t>
  </si>
  <si>
    <t>Celkem</t>
  </si>
  <si>
    <t>*/ rozděleno v návaznosti na kategorii jednotky: JPO III x JPO V</t>
  </si>
  <si>
    <t xml:space="preserve">  tis.Kč</t>
  </si>
  <si>
    <t>c e l k e m</t>
  </si>
  <si>
    <t>Dokrytí na min.výši  2,4 tis./obyv.</t>
  </si>
  <si>
    <t xml:space="preserve"> Návrh dot.vztahů na r.2009 po dokrytí</t>
  </si>
  <si>
    <t>MČ Praha  1 - 22</t>
  </si>
  <si>
    <t xml:space="preserve">MČ  celkem </t>
  </si>
  <si>
    <t xml:space="preserve">DVz 2010 na 1 obyv. MČ </t>
  </si>
  <si>
    <t>Přední Kopanina</t>
  </si>
  <si>
    <t>Rozloha území     (km2)</t>
  </si>
  <si>
    <t>zbývá k dalšímu dělení</t>
  </si>
  <si>
    <t>tis. Kč,</t>
  </si>
  <si>
    <t xml:space="preserve">Dotační vztahy HMP 2010   dle usn.ZHMP    č.32/2 z 17.12.09            </t>
  </si>
  <si>
    <t>Průměr inkasa DPFOP z let       2007 - 2009</t>
  </si>
  <si>
    <t>Rozdíl   2011 - 2010</t>
  </si>
  <si>
    <t>Index   2011/2010   v %</t>
  </si>
  <si>
    <t>Rozdíl     DVz       2011-2010</t>
  </si>
  <si>
    <t xml:space="preserve">Průměrné inkaso DPFOP z území MČ za r.2007-09                           </t>
  </si>
  <si>
    <t>Plochy vozovek na území MČ mimo správu TSK  (m2)         06/2010</t>
  </si>
  <si>
    <t>Dotační vztahy HMP na r.2010 dle usn.ZHMP č.32/2 z 17.12.09</t>
  </si>
  <si>
    <t>Index 2011/10      v %</t>
  </si>
  <si>
    <t>Rozdíl     DVz 2011-2010</t>
  </si>
  <si>
    <t xml:space="preserve">DVz 2011 na              1 obyv. MČ </t>
  </si>
  <si>
    <t>Rozdíl 2011-2010</t>
  </si>
  <si>
    <t>Výměry zeleně       ( ha)       r.2010</t>
  </si>
  <si>
    <t xml:space="preserve">DVz 2011 na 1 obyv. MČ </t>
  </si>
  <si>
    <t xml:space="preserve">MČ Praha 23 - 57 </t>
  </si>
  <si>
    <t>tis.Kč, z toho:</t>
  </si>
  <si>
    <t xml:space="preserve">dle počtu obyv.              </t>
  </si>
  <si>
    <t xml:space="preserve">dle rozlohy MČ                     </t>
  </si>
  <si>
    <t xml:space="preserve">dle počtu žáků ZŠ, MŠ     </t>
  </si>
  <si>
    <t xml:space="preserve">dle plochy zeleně           </t>
  </si>
  <si>
    <t xml:space="preserve">dle SDH                          </t>
  </si>
  <si>
    <t xml:space="preserve">dle plochy vozovek    </t>
  </si>
  <si>
    <t>Dokrytí na min.výši 2,4 tis.Kč/obyv.MČ</t>
  </si>
  <si>
    <t>Dotační vztahy HMP na rok 2011 dle objektivních ukazatelů                            v tis. Kč</t>
  </si>
  <si>
    <t xml:space="preserve">dle smluv </t>
  </si>
  <si>
    <t xml:space="preserve">Navýšení  "dle smluv" vyplývá z Dodatku č.2 ke smlouvě mezi HMP, MČ Praha - Ďáblice a MČ Praha - Březiněves  </t>
  </si>
  <si>
    <t>a usn. ZHMP č. 38/58 ze dne 3.6.2010</t>
  </si>
  <si>
    <t>z toho:</t>
  </si>
  <si>
    <t xml:space="preserve">Městská část   Praha - </t>
  </si>
  <si>
    <t>Počty žáků (10/2010)</t>
  </si>
  <si>
    <t xml:space="preserve">Počet                 obyv.MČ                 (k30.9.2010) </t>
  </si>
  <si>
    <t>Dotační vztah na   1 obyv.  r. 2011</t>
  </si>
  <si>
    <r>
      <t xml:space="preserve">             </t>
    </r>
    <r>
      <rPr>
        <b/>
        <u val="single"/>
        <sz val="12"/>
        <rFont val="Arial CE"/>
        <family val="0"/>
      </rPr>
      <t xml:space="preserve">na rok 2011 </t>
    </r>
  </si>
  <si>
    <t xml:space="preserve">Celkový objem dot.vztahů z rozpočtu HMP k MČ Praha 1 - 22  pro rok 2011  na úrovni  roku 2010 (před dokrytím na min. DVz) snížený o 5 %               </t>
  </si>
  <si>
    <t xml:space="preserve"> tis.Kč</t>
  </si>
  <si>
    <t>Dotačních vztahy HMP na rok 2011 schválené usn. ZHMP 1/7 z 30.11.2010                           v tis. Kč</t>
  </si>
  <si>
    <t>Index   DVz  2011/2010                v %                   sl.5/sl.1</t>
  </si>
  <si>
    <t xml:space="preserve">Celkový objem dot.vztahů z rozpočtu HMP k MČ Praha 23 - 57  pro rok 2011  na úrovni  roku 2010 (před dokrytím na min. DVz) snížený o 5 %               </t>
  </si>
  <si>
    <t xml:space="preserve">Počet     obyv.                 (k 30.9.2010) </t>
  </si>
  <si>
    <t>Nový návrh dotačních vztahů na r. 2011 dle ukazatelů</t>
  </si>
  <si>
    <t xml:space="preserve"> Nový návrh dotačních vztahů na r.2011 dle ukazatelů</t>
  </si>
  <si>
    <t xml:space="preserve">Nový propočet   D V z    n a   r o k   2 0 1 1 : </t>
  </si>
  <si>
    <t>N o v ý    p r o p o č e t   D V z   n a   r o k   2 0 1 1 :</t>
  </si>
  <si>
    <t>Dotační vztahy HMP 2011  schválené usn. ZHMP 1/7 z 30.11.2010</t>
  </si>
  <si>
    <r>
      <t>Upravený návrh dotačních vztahů z rozpočtu hl. m. Prahy na rok  2011  k městským částem Praha 1 - 22</t>
    </r>
    <r>
      <rPr>
        <b/>
        <sz val="10"/>
        <rFont val="Arial CE"/>
        <family val="0"/>
      </rPr>
      <t xml:space="preserve">  (v tis. Kč)</t>
    </r>
  </si>
  <si>
    <r>
      <t xml:space="preserve">Upravený návrh dotačních vztahů z rozpočtu hl. m. Prahy na rok  2011  k městským částem Praha 23 - 57 </t>
    </r>
    <r>
      <rPr>
        <b/>
        <sz val="10"/>
        <rFont val="Arial CE"/>
        <family val="0"/>
      </rPr>
      <t>(v tis. Kč)</t>
    </r>
    <r>
      <rPr>
        <b/>
        <u val="single"/>
        <sz val="10"/>
        <rFont val="Arial CE"/>
        <family val="2"/>
      </rPr>
      <t xml:space="preserve"> </t>
    </r>
  </si>
  <si>
    <t>Nový návrh      dotačních vztahů            2011                                    po dokrytí</t>
  </si>
  <si>
    <t>Dokrytí                             dotačních vztahů            na min.výši                        2,4 tis./obyv.</t>
  </si>
  <si>
    <t xml:space="preserve">Dotační vztahy HMP                               na rok 2010                        </t>
  </si>
  <si>
    <t xml:space="preserve">Nový návrh                 dotačních vztahů  2011                                   podle ukazatelů </t>
  </si>
  <si>
    <t>Rozdíl   DVz          2011-2010                                              sl.5-sl.1</t>
  </si>
  <si>
    <r>
      <t xml:space="preserve">Rekapitulace upraveného návrhu dotačních vztahů hl. m. Prahy na rok  2011 k městským částem hl. m. Prahy </t>
    </r>
    <r>
      <rPr>
        <b/>
        <sz val="12"/>
        <rFont val="Arial CE"/>
        <family val="2"/>
      </rPr>
      <t>(v tis. Kč)</t>
    </r>
  </si>
  <si>
    <r>
      <t>Nový návrh dotačních vztahů         2011                     (</t>
    </r>
    <r>
      <rPr>
        <b/>
        <sz val="8"/>
        <rFont val="Arial CE"/>
        <family val="2"/>
      </rPr>
      <t>po dokrytí)</t>
    </r>
  </si>
  <si>
    <r>
      <t>Nový návrh dotačních vztahů        2011             (</t>
    </r>
    <r>
      <rPr>
        <b/>
        <sz val="8"/>
        <rFont val="Arial CE"/>
        <family val="0"/>
      </rPr>
      <t>po dokrytí)</t>
    </r>
  </si>
  <si>
    <t>Příloha č. 6 k usnesení Zastupitelstva HMP č.4/1 ze dne 17. 2.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</si>
</sst>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0.0%"/>
    <numFmt numFmtId="168" formatCode="0.0"/>
    <numFmt numFmtId="169" formatCode="#,##0.000"/>
  </numFmts>
  <fonts count="43">
    <font>
      <sz val="10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u val="single"/>
      <sz val="10"/>
      <name val="Arial CE"/>
      <family val="2"/>
    </font>
    <font>
      <b/>
      <u val="single"/>
      <sz val="12"/>
      <name val="Arial CE"/>
      <family val="2"/>
    </font>
    <font>
      <b/>
      <vertAlign val="superscript"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i/>
      <u val="single"/>
      <sz val="12"/>
      <name val="Arial CE"/>
      <family val="2"/>
    </font>
    <font>
      <b/>
      <u val="double"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i/>
      <u val="single"/>
      <sz val="9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i/>
      <u val="single"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7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7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7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4" fillId="7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165" fontId="6" fillId="0" borderId="19" xfId="0" applyNumberFormat="1" applyFont="1" applyBorder="1" applyAlignment="1">
      <alignment/>
    </xf>
    <xf numFmtId="3" fontId="7" fillId="17" borderId="19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2" fillId="4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165" fontId="6" fillId="0" borderId="24" xfId="0" applyNumberFormat="1" applyFont="1" applyBorder="1" applyAlignment="1">
      <alignment/>
    </xf>
    <xf numFmtId="3" fontId="7" fillId="17" borderId="2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2" fillId="4" borderId="24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3" fontId="7" fillId="0" borderId="25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3" fontId="11" fillId="4" borderId="27" xfId="0" applyNumberFormat="1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3" fontId="3" fillId="17" borderId="10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24" borderId="29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30" xfId="0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6" fillId="0" borderId="24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3" fontId="2" fillId="4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13" fillId="0" borderId="13" xfId="0" applyFont="1" applyBorder="1" applyAlignment="1">
      <alignment/>
    </xf>
    <xf numFmtId="4" fontId="6" fillId="0" borderId="35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4" borderId="31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4" fontId="2" fillId="4" borderId="39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164" fontId="6" fillId="0" borderId="1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164" fontId="6" fillId="0" borderId="39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7" xfId="0" applyFont="1" applyBorder="1" applyAlignment="1">
      <alignment/>
    </xf>
    <xf numFmtId="164" fontId="2" fillId="4" borderId="24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2" fontId="6" fillId="0" borderId="41" xfId="0" applyNumberFormat="1" applyFont="1" applyBorder="1" applyAlignment="1">
      <alignment/>
    </xf>
    <xf numFmtId="0" fontId="6" fillId="0" borderId="26" xfId="0" applyFont="1" applyBorder="1" applyAlignment="1">
      <alignment/>
    </xf>
    <xf numFmtId="164" fontId="2" fillId="4" borderId="27" xfId="0" applyNumberFormat="1" applyFont="1" applyFill="1" applyBorder="1" applyAlignment="1">
      <alignment/>
    </xf>
    <xf numFmtId="164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164" fontId="2" fillId="4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2" fontId="2" fillId="0" borderId="3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2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43" xfId="0" applyFont="1" applyBorder="1" applyAlignment="1">
      <alignment/>
    </xf>
    <xf numFmtId="164" fontId="2" fillId="4" borderId="35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2" fontId="6" fillId="0" borderId="43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2" fillId="0" borderId="31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3" fontId="2" fillId="7" borderId="46" xfId="0" applyNumberFormat="1" applyFont="1" applyFill="1" applyBorder="1" applyAlignment="1">
      <alignment/>
    </xf>
    <xf numFmtId="3" fontId="2" fillId="7" borderId="47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48" xfId="0" applyFont="1" applyBorder="1" applyAlignment="1">
      <alignment/>
    </xf>
    <xf numFmtId="0" fontId="19" fillId="0" borderId="0" xfId="0" applyFont="1" applyAlignment="1">
      <alignment/>
    </xf>
    <xf numFmtId="3" fontId="2" fillId="0" borderId="4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0" fontId="16" fillId="0" borderId="50" xfId="47" applyFont="1" applyFill="1" applyBorder="1">
      <alignment/>
      <protection/>
    </xf>
    <xf numFmtId="2" fontId="16" fillId="0" borderId="51" xfId="47" applyNumberFormat="1" applyFont="1" applyFill="1" applyBorder="1">
      <alignment/>
      <protection/>
    </xf>
    <xf numFmtId="4" fontId="6" fillId="0" borderId="51" xfId="0" applyNumberFormat="1" applyFont="1" applyBorder="1" applyAlignment="1">
      <alignment/>
    </xf>
    <xf numFmtId="0" fontId="6" fillId="0" borderId="52" xfId="0" applyFont="1" applyBorder="1" applyAlignment="1">
      <alignment/>
    </xf>
    <xf numFmtId="164" fontId="6" fillId="0" borderId="5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2" fillId="0" borderId="54" xfId="0" applyFont="1" applyBorder="1" applyAlignment="1">
      <alignment/>
    </xf>
    <xf numFmtId="0" fontId="13" fillId="17" borderId="55" xfId="0" applyFont="1" applyFill="1" applyBorder="1" applyAlignment="1">
      <alignment/>
    </xf>
    <xf numFmtId="0" fontId="12" fillId="0" borderId="56" xfId="0" applyFont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1" fillId="4" borderId="55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3" fontId="7" fillId="0" borderId="57" xfId="0" applyNumberFormat="1" applyFont="1" applyBorder="1" applyAlignment="1">
      <alignment/>
    </xf>
    <xf numFmtId="3" fontId="2" fillId="7" borderId="52" xfId="0" applyNumberFormat="1" applyFont="1" applyFill="1" applyBorder="1" applyAlignment="1">
      <alignment/>
    </xf>
    <xf numFmtId="4" fontId="6" fillId="0" borderId="58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3" fillId="17" borderId="11" xfId="0" applyFont="1" applyFill="1" applyBorder="1" applyAlignment="1">
      <alignment horizontal="center" wrapText="1"/>
    </xf>
    <xf numFmtId="3" fontId="7" fillId="0" borderId="59" xfId="0" applyNumberFormat="1" applyFont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3" fontId="7" fillId="0" borderId="6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left"/>
    </xf>
    <xf numFmtId="3" fontId="6" fillId="0" borderId="25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6" fillId="0" borderId="45" xfId="0" applyNumberFormat="1" applyFont="1" applyBorder="1" applyAlignment="1">
      <alignment/>
    </xf>
    <xf numFmtId="4" fontId="12" fillId="0" borderId="57" xfId="0" applyNumberFormat="1" applyFont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164" fontId="23" fillId="17" borderId="12" xfId="0" applyNumberFormat="1" applyFont="1" applyFill="1" applyBorder="1" applyAlignment="1">
      <alignment/>
    </xf>
    <xf numFmtId="164" fontId="23" fillId="17" borderId="13" xfId="0" applyNumberFormat="1" applyFont="1" applyFill="1" applyBorder="1" applyAlignment="1">
      <alignment/>
    </xf>
    <xf numFmtId="164" fontId="23" fillId="17" borderId="14" xfId="0" applyNumberFormat="1" applyFont="1" applyFill="1" applyBorder="1" applyAlignment="1">
      <alignment/>
    </xf>
    <xf numFmtId="164" fontId="23" fillId="17" borderId="30" xfId="0" applyNumberFormat="1" applyFont="1" applyFill="1" applyBorder="1" applyAlignment="1">
      <alignment/>
    </xf>
    <xf numFmtId="164" fontId="23" fillId="17" borderId="64" xfId="0" applyNumberFormat="1" applyFont="1" applyFill="1" applyBorder="1" applyAlignment="1">
      <alignment/>
    </xf>
    <xf numFmtId="164" fontId="23" fillId="17" borderId="65" xfId="0" applyNumberFormat="1" applyFont="1" applyFill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23" fillId="17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164" fontId="0" fillId="4" borderId="12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4" borderId="14" xfId="0" applyNumberFormat="1" applyFill="1" applyBorder="1" applyAlignment="1">
      <alignment/>
    </xf>
    <xf numFmtId="164" fontId="0" fillId="4" borderId="30" xfId="0" applyNumberFormat="1" applyFill="1" applyBorder="1" applyAlignment="1">
      <alignment/>
    </xf>
    <xf numFmtId="164" fontId="0" fillId="4" borderId="64" xfId="0" applyNumberFormat="1" applyFill="1" applyBorder="1" applyAlignment="1">
      <alignment/>
    </xf>
    <xf numFmtId="164" fontId="0" fillId="4" borderId="65" xfId="0" applyNumberFormat="1" applyFill="1" applyBorder="1" applyAlignment="1">
      <alignment/>
    </xf>
    <xf numFmtId="164" fontId="23" fillId="24" borderId="12" xfId="0" applyNumberFormat="1" applyFont="1" applyFill="1" applyBorder="1" applyAlignment="1">
      <alignment/>
    </xf>
    <xf numFmtId="164" fontId="23" fillId="0" borderId="13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164" fontId="23" fillId="24" borderId="30" xfId="0" applyNumberFormat="1" applyFont="1" applyFill="1" applyBorder="1" applyAlignment="1">
      <alignment/>
    </xf>
    <xf numFmtId="164" fontId="23" fillId="0" borderId="64" xfId="0" applyNumberFormat="1" applyFont="1" applyBorder="1" applyAlignment="1">
      <alignment/>
    </xf>
    <xf numFmtId="164" fontId="23" fillId="0" borderId="65" xfId="0" applyNumberFormat="1" applyFont="1" applyBorder="1" applyAlignment="1">
      <alignment/>
    </xf>
    <xf numFmtId="0" fontId="9" fillId="0" borderId="0" xfId="0" applyFont="1" applyAlignment="1">
      <alignment/>
    </xf>
    <xf numFmtId="3" fontId="6" fillId="0" borderId="2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6" fillId="0" borderId="19" xfId="0" applyNumberFormat="1" applyFont="1" applyBorder="1" applyAlignment="1">
      <alignment/>
    </xf>
    <xf numFmtId="3" fontId="41" fillId="0" borderId="5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64" fontId="3" fillId="17" borderId="10" xfId="0" applyNumberFormat="1" applyFont="1" applyFill="1" applyBorder="1" applyAlignment="1">
      <alignment/>
    </xf>
    <xf numFmtId="164" fontId="7" fillId="17" borderId="18" xfId="0" applyNumberFormat="1" applyFont="1" applyFill="1" applyBorder="1" applyAlignment="1">
      <alignment/>
    </xf>
    <xf numFmtId="164" fontId="7" fillId="17" borderId="23" xfId="0" applyNumberFormat="1" applyFont="1" applyFill="1" applyBorder="1" applyAlignment="1">
      <alignment/>
    </xf>
    <xf numFmtId="164" fontId="7" fillId="17" borderId="68" xfId="0" applyNumberFormat="1" applyFont="1" applyFill="1" applyBorder="1" applyAlignment="1">
      <alignment/>
    </xf>
    <xf numFmtId="164" fontId="7" fillId="17" borderId="14" xfId="0" applyNumberFormat="1" applyFont="1" applyFill="1" applyBorder="1" applyAlignment="1">
      <alignment/>
    </xf>
    <xf numFmtId="3" fontId="7" fillId="24" borderId="25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4" fillId="0" borderId="12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4" borderId="12" xfId="0" applyNumberFormat="1" applyFont="1" applyFill="1" applyBorder="1" applyAlignment="1">
      <alignment/>
    </xf>
    <xf numFmtId="164" fontId="4" fillId="4" borderId="13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/>
    </xf>
    <xf numFmtId="164" fontId="4" fillId="24" borderId="12" xfId="0" applyNumberFormat="1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center" wrapText="1"/>
    </xf>
    <xf numFmtId="164" fontId="4" fillId="3" borderId="12" xfId="0" applyNumberFormat="1" applyFon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164" fontId="4" fillId="3" borderId="13" xfId="0" applyNumberFormat="1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3" fontId="2" fillId="3" borderId="12" xfId="0" applyNumberFormat="1" applyFont="1" applyFill="1" applyBorder="1" applyAlignment="1">
      <alignment/>
    </xf>
    <xf numFmtId="3" fontId="2" fillId="3" borderId="23" xfId="0" applyNumberFormat="1" applyFont="1" applyFill="1" applyBorder="1" applyAlignment="1">
      <alignment/>
    </xf>
    <xf numFmtId="3" fontId="2" fillId="3" borderId="48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164" fontId="7" fillId="0" borderId="69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64" fontId="6" fillId="0" borderId="66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2" fillId="3" borderId="18" xfId="0" applyNumberFormat="1" applyFont="1" applyFill="1" applyBorder="1" applyAlignment="1">
      <alignment/>
    </xf>
    <xf numFmtId="164" fontId="2" fillId="3" borderId="23" xfId="0" applyNumberFormat="1" applyFont="1" applyFill="1" applyBorder="1" applyAlignment="1">
      <alignment/>
    </xf>
    <xf numFmtId="164" fontId="2" fillId="3" borderId="68" xfId="0" applyNumberFormat="1" applyFont="1" applyFill="1" applyBorder="1" applyAlignment="1">
      <alignment/>
    </xf>
    <xf numFmtId="164" fontId="2" fillId="3" borderId="10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7" fillId="17" borderId="62" xfId="0" applyNumberFormat="1" applyFont="1" applyFill="1" applyBorder="1" applyAlignment="1">
      <alignment/>
    </xf>
    <xf numFmtId="3" fontId="7" fillId="17" borderId="63" xfId="0" applyNumberFormat="1" applyFont="1" applyFill="1" applyBorder="1" applyAlignment="1">
      <alignment/>
    </xf>
    <xf numFmtId="3" fontId="7" fillId="17" borderId="70" xfId="0" applyNumberFormat="1" applyFont="1" applyFill="1" applyBorder="1" applyAlignment="1">
      <alignment/>
    </xf>
    <xf numFmtId="3" fontId="3" fillId="17" borderId="11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wrapText="1"/>
    </xf>
    <xf numFmtId="3" fontId="6" fillId="0" borderId="46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center" wrapText="1"/>
    </xf>
    <xf numFmtId="3" fontId="2" fillId="7" borderId="18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2" fillId="7" borderId="68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164" fontId="2" fillId="7" borderId="18" xfId="0" applyNumberFormat="1" applyFont="1" applyFill="1" applyBorder="1" applyAlignment="1">
      <alignment/>
    </xf>
    <xf numFmtId="164" fontId="2" fillId="7" borderId="23" xfId="0" applyNumberFormat="1" applyFont="1" applyFill="1" applyBorder="1" applyAlignment="1">
      <alignment/>
    </xf>
    <xf numFmtId="164" fontId="2" fillId="7" borderId="68" xfId="0" applyNumberFormat="1" applyFont="1" applyFill="1" applyBorder="1" applyAlignment="1">
      <alignment/>
    </xf>
    <xf numFmtId="164" fontId="2" fillId="7" borderId="10" xfId="0" applyNumberFormat="1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42" fillId="0" borderId="0" xfId="0" applyFont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BYVATELÉ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33" customWidth="1"/>
    <col min="2" max="2" width="10.00390625" style="33" hidden="1" customWidth="1"/>
    <col min="3" max="3" width="8.75390625" style="33" hidden="1" customWidth="1"/>
    <col min="4" max="4" width="9.00390625" style="33" customWidth="1"/>
    <col min="5" max="5" width="0.12890625" style="33" customWidth="1"/>
    <col min="6" max="6" width="11.00390625" style="33" customWidth="1"/>
    <col min="7" max="7" width="9.75390625" style="33" customWidth="1"/>
    <col min="8" max="8" width="8.125" style="33" customWidth="1"/>
    <col min="9" max="9" width="7.625" style="33" customWidth="1"/>
    <col min="10" max="10" width="9.125" style="33" customWidth="1"/>
    <col min="11" max="11" width="8.375" style="34" customWidth="1"/>
    <col min="12" max="12" width="8.625" style="33" customWidth="1"/>
    <col min="13" max="13" width="7.375" style="33" customWidth="1"/>
    <col min="14" max="14" width="8.125" style="33" customWidth="1"/>
    <col min="15" max="15" width="12.25390625" style="33" customWidth="1"/>
    <col min="16" max="16" width="9.00390625" style="33" hidden="1" customWidth="1"/>
    <col min="17" max="17" width="9.00390625" style="33" customWidth="1"/>
    <col min="18" max="18" width="8.375" style="34" customWidth="1"/>
    <col min="19" max="19" width="8.625" style="33" customWidth="1"/>
    <col min="20" max="20" width="15.375" style="33" customWidth="1"/>
    <col min="21" max="21" width="10.375" style="33" customWidth="1"/>
    <col min="22" max="22" width="11.75390625" style="33" customWidth="1"/>
    <col min="23" max="16384" width="9.125" style="33" customWidth="1"/>
  </cols>
  <sheetData>
    <row r="1" spans="1:19" ht="12.75">
      <c r="A1" s="341" t="s">
        <v>144</v>
      </c>
      <c r="C1" s="32"/>
      <c r="L1" s="35"/>
      <c r="N1" s="184"/>
      <c r="O1" s="35"/>
      <c r="P1" s="35"/>
      <c r="Q1" s="36"/>
      <c r="S1" s="183"/>
    </row>
    <row r="2" spans="1:19" ht="15.75">
      <c r="A2" s="1" t="s">
        <v>134</v>
      </c>
      <c r="B2" s="37"/>
      <c r="C2" s="38"/>
      <c r="S2" s="89"/>
    </row>
    <row r="3" spans="1:4" ht="15.75">
      <c r="A3" s="1"/>
      <c r="B3" s="37"/>
      <c r="C3" s="38"/>
      <c r="D3" s="202"/>
    </row>
    <row r="4" spans="1:3" ht="13.5" thickBot="1">
      <c r="A4" s="1"/>
      <c r="C4" s="38"/>
    </row>
    <row r="5" spans="7:18" ht="12" customHeight="1" thickBot="1">
      <c r="G5" s="39" t="s">
        <v>131</v>
      </c>
      <c r="H5" s="40"/>
      <c r="I5" s="40"/>
      <c r="J5" s="41"/>
      <c r="K5" s="42"/>
      <c r="Q5" s="43"/>
      <c r="R5" s="43"/>
    </row>
    <row r="6" spans="1:19" ht="81" customHeight="1" thickBot="1">
      <c r="A6" s="2" t="s">
        <v>0</v>
      </c>
      <c r="B6" s="44" t="s">
        <v>120</v>
      </c>
      <c r="C6" s="44" t="s">
        <v>2</v>
      </c>
      <c r="D6" s="45" t="s">
        <v>90</v>
      </c>
      <c r="F6" s="4" t="s">
        <v>133</v>
      </c>
      <c r="G6" s="46" t="s">
        <v>91</v>
      </c>
      <c r="H6" s="46" t="s">
        <v>3</v>
      </c>
      <c r="I6" s="46" t="s">
        <v>4</v>
      </c>
      <c r="J6" s="47" t="s">
        <v>130</v>
      </c>
      <c r="K6" s="44" t="s">
        <v>93</v>
      </c>
      <c r="L6" s="5" t="s">
        <v>94</v>
      </c>
      <c r="M6" s="44" t="s">
        <v>85</v>
      </c>
      <c r="N6" s="44" t="s">
        <v>81</v>
      </c>
      <c r="O6" s="331" t="s">
        <v>143</v>
      </c>
      <c r="P6" s="4" t="s">
        <v>82</v>
      </c>
      <c r="Q6" s="44" t="s">
        <v>92</v>
      </c>
      <c r="R6" s="44" t="s">
        <v>93</v>
      </c>
      <c r="S6" s="44" t="s">
        <v>103</v>
      </c>
    </row>
    <row r="7" spans="1:19" ht="12" thickBot="1">
      <c r="A7" s="38"/>
      <c r="D7" s="48">
        <v>1</v>
      </c>
      <c r="E7" s="48"/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9">
        <v>7</v>
      </c>
      <c r="L7" s="50">
        <v>8</v>
      </c>
      <c r="M7" s="48">
        <v>9</v>
      </c>
      <c r="N7" s="49">
        <v>10</v>
      </c>
      <c r="O7" s="51">
        <v>11</v>
      </c>
      <c r="P7" s="52">
        <v>12</v>
      </c>
      <c r="Q7" s="52">
        <v>12</v>
      </c>
      <c r="R7" s="52">
        <v>13</v>
      </c>
      <c r="S7" s="49">
        <v>14</v>
      </c>
    </row>
    <row r="8" spans="1:22" ht="11.25">
      <c r="A8" s="53" t="s">
        <v>5</v>
      </c>
      <c r="B8" s="266">
        <v>31328</v>
      </c>
      <c r="C8" s="236">
        <v>5.5138</v>
      </c>
      <c r="D8" s="55">
        <v>169728</v>
      </c>
      <c r="E8" s="56"/>
      <c r="F8" s="179">
        <v>167724</v>
      </c>
      <c r="G8" s="239">
        <v>122350</v>
      </c>
      <c r="H8" s="57">
        <f>ROUND($H$31/$B$31*B8,0)</f>
        <v>33872</v>
      </c>
      <c r="I8" s="57">
        <f aca="true" t="shared" si="0" ref="I8:I29">ROUND($I$31/$C$31*C8,0)</f>
        <v>7564</v>
      </c>
      <c r="J8" s="58">
        <f aca="true" t="shared" si="1" ref="J8:J29">G8+H8+I8</f>
        <v>163786</v>
      </c>
      <c r="K8" s="59">
        <f aca="true" t="shared" si="2" ref="K8:K29">J8/D8*100</f>
        <v>96.4991044494721</v>
      </c>
      <c r="L8" s="60">
        <f aca="true" t="shared" si="3" ref="L8:L29">J8-D8</f>
        <v>-5942</v>
      </c>
      <c r="M8" s="134">
        <f aca="true" t="shared" si="4" ref="M8:M29">J8/B8</f>
        <v>5.228102655771195</v>
      </c>
      <c r="N8" s="222"/>
      <c r="O8" s="299">
        <f aca="true" t="shared" si="5" ref="O8:O29">J8+N8</f>
        <v>163786</v>
      </c>
      <c r="P8" s="179">
        <v>181527</v>
      </c>
      <c r="Q8" s="327">
        <f aca="true" t="shared" si="6" ref="Q8:Q29">O8-D8</f>
        <v>-5942</v>
      </c>
      <c r="R8" s="62">
        <f aca="true" t="shared" si="7" ref="R8:R29">O8/D8*100</f>
        <v>96.4991044494721</v>
      </c>
      <c r="S8" s="63">
        <f aca="true" t="shared" si="8" ref="S8:S29">O8/B8</f>
        <v>5.228102655771195</v>
      </c>
      <c r="T8" s="87"/>
      <c r="U8" s="267"/>
      <c r="V8" s="267"/>
    </row>
    <row r="9" spans="1:22" ht="11.25">
      <c r="A9" s="64" t="s">
        <v>6</v>
      </c>
      <c r="B9" s="266">
        <v>52222</v>
      </c>
      <c r="C9" s="237">
        <v>4.179</v>
      </c>
      <c r="D9" s="66">
        <v>159717</v>
      </c>
      <c r="E9" s="67"/>
      <c r="F9" s="180">
        <v>176729</v>
      </c>
      <c r="G9" s="240">
        <v>108623</v>
      </c>
      <c r="H9" s="68">
        <f aca="true" t="shared" si="9" ref="H9:H29">ROUND($H$31/$B$31*B9,0)</f>
        <v>56463</v>
      </c>
      <c r="I9" s="68">
        <f t="shared" si="0"/>
        <v>5733</v>
      </c>
      <c r="J9" s="69">
        <f t="shared" si="1"/>
        <v>170819</v>
      </c>
      <c r="K9" s="70">
        <f t="shared" si="2"/>
        <v>106.95104466024281</v>
      </c>
      <c r="L9" s="220">
        <f t="shared" si="3"/>
        <v>11102</v>
      </c>
      <c r="M9" s="71">
        <f t="shared" si="4"/>
        <v>3.2710160468767953</v>
      </c>
      <c r="N9" s="72"/>
      <c r="O9" s="300">
        <f t="shared" si="5"/>
        <v>170819</v>
      </c>
      <c r="P9" s="180">
        <v>170820</v>
      </c>
      <c r="Q9" s="328">
        <f t="shared" si="6"/>
        <v>11102</v>
      </c>
      <c r="R9" s="73">
        <f t="shared" si="7"/>
        <v>106.95104466024281</v>
      </c>
      <c r="S9" s="74">
        <f t="shared" si="8"/>
        <v>3.2710160468767953</v>
      </c>
      <c r="T9" s="87"/>
      <c r="U9" s="267"/>
      <c r="V9" s="267"/>
    </row>
    <row r="10" spans="1:22" ht="11.25">
      <c r="A10" s="64" t="s">
        <v>7</v>
      </c>
      <c r="B10" s="266">
        <v>76099</v>
      </c>
      <c r="C10" s="237">
        <v>6.4837</v>
      </c>
      <c r="D10" s="66">
        <v>189246</v>
      </c>
      <c r="E10" s="67"/>
      <c r="F10" s="180">
        <v>194129</v>
      </c>
      <c r="G10" s="240">
        <v>94292</v>
      </c>
      <c r="H10" s="68">
        <f t="shared" si="9"/>
        <v>82280</v>
      </c>
      <c r="I10" s="68">
        <f t="shared" si="0"/>
        <v>8895</v>
      </c>
      <c r="J10" s="69">
        <f t="shared" si="1"/>
        <v>185467</v>
      </c>
      <c r="K10" s="70">
        <f t="shared" si="2"/>
        <v>98.00312820350231</v>
      </c>
      <c r="L10" s="220">
        <f t="shared" si="3"/>
        <v>-3779</v>
      </c>
      <c r="M10" s="71">
        <f t="shared" si="4"/>
        <v>2.4371805148556485</v>
      </c>
      <c r="N10" s="72"/>
      <c r="O10" s="300">
        <f t="shared" si="5"/>
        <v>185467</v>
      </c>
      <c r="P10" s="180">
        <v>202402</v>
      </c>
      <c r="Q10" s="328">
        <f t="shared" si="6"/>
        <v>-3779</v>
      </c>
      <c r="R10" s="73">
        <f t="shared" si="7"/>
        <v>98.00312820350231</v>
      </c>
      <c r="S10" s="74">
        <f t="shared" si="8"/>
        <v>2.4371805148556485</v>
      </c>
      <c r="T10" s="87"/>
      <c r="U10" s="267"/>
      <c r="V10" s="267"/>
    </row>
    <row r="11" spans="1:22" ht="11.25">
      <c r="A11" s="64" t="s">
        <v>8</v>
      </c>
      <c r="B11" s="266">
        <v>134163</v>
      </c>
      <c r="C11" s="237">
        <v>24.1986</v>
      </c>
      <c r="D11" s="66">
        <v>353932</v>
      </c>
      <c r="E11" s="67"/>
      <c r="F11" s="180">
        <v>358959</v>
      </c>
      <c r="G11" s="240">
        <v>163766</v>
      </c>
      <c r="H11" s="68">
        <f t="shared" si="9"/>
        <v>145060</v>
      </c>
      <c r="I11" s="68">
        <f t="shared" si="0"/>
        <v>33197</v>
      </c>
      <c r="J11" s="69">
        <f t="shared" si="1"/>
        <v>342023</v>
      </c>
      <c r="K11" s="70">
        <f t="shared" si="2"/>
        <v>96.63522936609293</v>
      </c>
      <c r="L11" s="220">
        <f t="shared" si="3"/>
        <v>-11909</v>
      </c>
      <c r="M11" s="71">
        <f t="shared" si="4"/>
        <v>2.549309422120853</v>
      </c>
      <c r="N11" s="72"/>
      <c r="O11" s="300">
        <f t="shared" si="5"/>
        <v>342023</v>
      </c>
      <c r="P11" s="180">
        <v>378537</v>
      </c>
      <c r="Q11" s="328">
        <f t="shared" si="6"/>
        <v>-11909</v>
      </c>
      <c r="R11" s="73">
        <f t="shared" si="7"/>
        <v>96.63522936609293</v>
      </c>
      <c r="S11" s="74">
        <f t="shared" si="8"/>
        <v>2.549309422120853</v>
      </c>
      <c r="T11" s="87"/>
      <c r="U11" s="267"/>
      <c r="V11" s="267"/>
    </row>
    <row r="12" spans="1:22" ht="11.25">
      <c r="A12" s="64" t="s">
        <v>9</v>
      </c>
      <c r="B12" s="266">
        <v>86549</v>
      </c>
      <c r="C12" s="237">
        <v>27.4994</v>
      </c>
      <c r="D12" s="66">
        <v>274369</v>
      </c>
      <c r="E12" s="67"/>
      <c r="F12" s="180">
        <v>277541</v>
      </c>
      <c r="G12" s="240">
        <v>133763</v>
      </c>
      <c r="H12" s="68">
        <f>ROUND($H$31/$B$31*B12,0)</f>
        <v>93579</v>
      </c>
      <c r="I12" s="68">
        <f t="shared" si="0"/>
        <v>37725</v>
      </c>
      <c r="J12" s="69">
        <f t="shared" si="1"/>
        <v>265067</v>
      </c>
      <c r="K12" s="70">
        <f t="shared" si="2"/>
        <v>96.60967529130477</v>
      </c>
      <c r="L12" s="220">
        <f t="shared" si="3"/>
        <v>-9302</v>
      </c>
      <c r="M12" s="71">
        <f t="shared" si="4"/>
        <v>3.0626234849622755</v>
      </c>
      <c r="N12" s="72"/>
      <c r="O12" s="300">
        <f t="shared" si="5"/>
        <v>265067</v>
      </c>
      <c r="P12" s="180">
        <v>293443</v>
      </c>
      <c r="Q12" s="328">
        <f t="shared" si="6"/>
        <v>-9302</v>
      </c>
      <c r="R12" s="73">
        <f t="shared" si="7"/>
        <v>96.60967529130477</v>
      </c>
      <c r="S12" s="74">
        <f t="shared" si="8"/>
        <v>3.0626234849622755</v>
      </c>
      <c r="T12" s="87"/>
      <c r="U12" s="267"/>
      <c r="V12" s="267"/>
    </row>
    <row r="13" spans="1:22" ht="11.25">
      <c r="A13" s="64" t="s">
        <v>10</v>
      </c>
      <c r="B13" s="266">
        <v>102645</v>
      </c>
      <c r="C13" s="237">
        <v>41.5611</v>
      </c>
      <c r="D13" s="66">
        <v>354659</v>
      </c>
      <c r="E13" s="67"/>
      <c r="F13" s="180">
        <v>375717</v>
      </c>
      <c r="G13" s="240">
        <v>191759</v>
      </c>
      <c r="H13" s="68">
        <f t="shared" si="9"/>
        <v>110982</v>
      </c>
      <c r="I13" s="68">
        <f t="shared" si="0"/>
        <v>57015</v>
      </c>
      <c r="J13" s="69">
        <f t="shared" si="1"/>
        <v>359756</v>
      </c>
      <c r="K13" s="70">
        <f t="shared" si="2"/>
        <v>101.4371551264736</v>
      </c>
      <c r="L13" s="220">
        <f t="shared" si="3"/>
        <v>5097</v>
      </c>
      <c r="M13" s="71">
        <f t="shared" si="4"/>
        <v>3.504856544400604</v>
      </c>
      <c r="N13" s="72"/>
      <c r="O13" s="300">
        <f t="shared" si="5"/>
        <v>359756</v>
      </c>
      <c r="P13" s="180">
        <v>379314</v>
      </c>
      <c r="Q13" s="328">
        <f t="shared" si="6"/>
        <v>5097</v>
      </c>
      <c r="R13" s="73">
        <f t="shared" si="7"/>
        <v>101.4371551264736</v>
      </c>
      <c r="S13" s="74">
        <f t="shared" si="8"/>
        <v>3.504856544400604</v>
      </c>
      <c r="T13" s="87"/>
      <c r="U13" s="267"/>
      <c r="V13" s="267"/>
    </row>
    <row r="14" spans="1:22" ht="11.25">
      <c r="A14" s="64" t="s">
        <v>11</v>
      </c>
      <c r="B14" s="266">
        <v>43724</v>
      </c>
      <c r="C14" s="237">
        <v>7.1217</v>
      </c>
      <c r="D14" s="66">
        <v>114267</v>
      </c>
      <c r="E14" s="67"/>
      <c r="F14" s="180">
        <v>115766</v>
      </c>
      <c r="G14" s="240">
        <v>53301</v>
      </c>
      <c r="H14" s="68">
        <f t="shared" si="9"/>
        <v>47275</v>
      </c>
      <c r="I14" s="68">
        <f t="shared" si="0"/>
        <v>9770</v>
      </c>
      <c r="J14" s="69">
        <f t="shared" si="1"/>
        <v>110346</v>
      </c>
      <c r="K14" s="70">
        <f t="shared" si="2"/>
        <v>96.56856310220799</v>
      </c>
      <c r="L14" s="220">
        <f t="shared" si="3"/>
        <v>-3921</v>
      </c>
      <c r="M14" s="71">
        <f t="shared" si="4"/>
        <v>2.5236940810538835</v>
      </c>
      <c r="N14" s="72"/>
      <c r="O14" s="300">
        <f t="shared" si="5"/>
        <v>110346</v>
      </c>
      <c r="P14" s="180">
        <v>122211</v>
      </c>
      <c r="Q14" s="328">
        <f t="shared" si="6"/>
        <v>-3921</v>
      </c>
      <c r="R14" s="73">
        <f t="shared" si="7"/>
        <v>96.56856310220799</v>
      </c>
      <c r="S14" s="74">
        <f t="shared" si="8"/>
        <v>2.5236940810538835</v>
      </c>
      <c r="T14" s="87"/>
      <c r="U14" s="267"/>
      <c r="V14" s="267"/>
    </row>
    <row r="15" spans="1:22" ht="11.25">
      <c r="A15" s="64" t="s">
        <v>12</v>
      </c>
      <c r="B15" s="266">
        <v>108552</v>
      </c>
      <c r="C15" s="237">
        <v>21.7997</v>
      </c>
      <c r="D15" s="66">
        <v>258917</v>
      </c>
      <c r="E15" s="67"/>
      <c r="F15" s="180">
        <v>260516</v>
      </c>
      <c r="G15" s="240">
        <v>81015</v>
      </c>
      <c r="H15" s="68">
        <f t="shared" si="9"/>
        <v>117369</v>
      </c>
      <c r="I15" s="68">
        <f t="shared" si="0"/>
        <v>29906</v>
      </c>
      <c r="J15" s="69">
        <f t="shared" si="1"/>
        <v>228290</v>
      </c>
      <c r="K15" s="70">
        <f t="shared" si="2"/>
        <v>88.17111275041809</v>
      </c>
      <c r="L15" s="220">
        <f t="shared" si="3"/>
        <v>-30627</v>
      </c>
      <c r="M15" s="71">
        <f t="shared" si="4"/>
        <v>2.1030473874272237</v>
      </c>
      <c r="N15" s="279">
        <v>32235</v>
      </c>
      <c r="O15" s="300">
        <f t="shared" si="5"/>
        <v>260525</v>
      </c>
      <c r="P15" s="180">
        <v>270082</v>
      </c>
      <c r="Q15" s="328">
        <f t="shared" si="6"/>
        <v>1608</v>
      </c>
      <c r="R15" s="73">
        <f t="shared" si="7"/>
        <v>100.62104844409599</v>
      </c>
      <c r="S15" s="74">
        <f t="shared" si="8"/>
        <v>2.400001842434962</v>
      </c>
      <c r="T15" s="87"/>
      <c r="U15" s="87"/>
      <c r="V15" s="267"/>
    </row>
    <row r="16" spans="1:22" ht="11.25">
      <c r="A16" s="64" t="s">
        <v>13</v>
      </c>
      <c r="B16" s="266">
        <v>54399</v>
      </c>
      <c r="C16" s="237">
        <v>13.3103</v>
      </c>
      <c r="D16" s="66">
        <v>125362</v>
      </c>
      <c r="E16" s="67"/>
      <c r="F16" s="180">
        <v>130558</v>
      </c>
      <c r="G16" s="240">
        <v>29155</v>
      </c>
      <c r="H16" s="68">
        <f t="shared" si="9"/>
        <v>58817</v>
      </c>
      <c r="I16" s="68">
        <f>ROUND($I$31/$C$31*C16,0)-1</f>
        <v>18259</v>
      </c>
      <c r="J16" s="69">
        <f t="shared" si="1"/>
        <v>106231</v>
      </c>
      <c r="K16" s="70">
        <f t="shared" si="2"/>
        <v>84.7393947129114</v>
      </c>
      <c r="L16" s="220">
        <f t="shared" si="3"/>
        <v>-19131</v>
      </c>
      <c r="M16" s="71">
        <f t="shared" si="4"/>
        <v>1.952811632566775</v>
      </c>
      <c r="N16" s="279">
        <v>24326</v>
      </c>
      <c r="O16" s="300">
        <f t="shared" si="5"/>
        <v>130557</v>
      </c>
      <c r="P16" s="180">
        <v>122530</v>
      </c>
      <c r="Q16" s="328">
        <f t="shared" si="6"/>
        <v>5195</v>
      </c>
      <c r="R16" s="73">
        <f t="shared" si="7"/>
        <v>104.14399897895694</v>
      </c>
      <c r="S16" s="74">
        <f t="shared" si="8"/>
        <v>2.399988970385485</v>
      </c>
      <c r="T16" s="87"/>
      <c r="U16" s="87"/>
      <c r="V16" s="267"/>
    </row>
    <row r="17" spans="1:22" ht="11.25">
      <c r="A17" s="64" t="s">
        <v>14</v>
      </c>
      <c r="B17" s="266">
        <v>114356</v>
      </c>
      <c r="C17" s="237">
        <v>18.6031</v>
      </c>
      <c r="D17" s="66">
        <v>283429</v>
      </c>
      <c r="E17" s="67"/>
      <c r="F17" s="180">
        <v>281973</v>
      </c>
      <c r="G17" s="240">
        <v>118636</v>
      </c>
      <c r="H17" s="68">
        <f t="shared" si="9"/>
        <v>123644</v>
      </c>
      <c r="I17" s="68">
        <f t="shared" si="0"/>
        <v>25520</v>
      </c>
      <c r="J17" s="69">
        <f t="shared" si="1"/>
        <v>267800</v>
      </c>
      <c r="K17" s="70">
        <f t="shared" si="2"/>
        <v>94.48574422518514</v>
      </c>
      <c r="L17" s="220">
        <f t="shared" si="3"/>
        <v>-15629</v>
      </c>
      <c r="M17" s="71">
        <f t="shared" si="4"/>
        <v>2.3418097869810066</v>
      </c>
      <c r="N17" s="279">
        <v>6654</v>
      </c>
      <c r="O17" s="300">
        <f t="shared" si="5"/>
        <v>274454</v>
      </c>
      <c r="P17" s="180">
        <v>303133</v>
      </c>
      <c r="Q17" s="328">
        <f t="shared" si="6"/>
        <v>-8975</v>
      </c>
      <c r="R17" s="73">
        <f t="shared" si="7"/>
        <v>96.83342212688186</v>
      </c>
      <c r="S17" s="74">
        <f t="shared" si="8"/>
        <v>2.399996502151177</v>
      </c>
      <c r="T17" s="87"/>
      <c r="U17" s="87"/>
      <c r="V17" s="267"/>
    </row>
    <row r="18" spans="1:22" ht="11.25">
      <c r="A18" s="64" t="s">
        <v>15</v>
      </c>
      <c r="B18" s="266">
        <v>79452</v>
      </c>
      <c r="C18" s="237">
        <v>9.7935</v>
      </c>
      <c r="D18" s="66">
        <v>190656</v>
      </c>
      <c r="E18" s="67"/>
      <c r="F18" s="180">
        <v>190685</v>
      </c>
      <c r="G18" s="240">
        <v>55721</v>
      </c>
      <c r="H18" s="68">
        <f t="shared" si="9"/>
        <v>85905</v>
      </c>
      <c r="I18" s="68">
        <f>ROUND($I$31/$C$31*C18,0)</f>
        <v>13435</v>
      </c>
      <c r="J18" s="69">
        <f t="shared" si="1"/>
        <v>155061</v>
      </c>
      <c r="K18" s="70">
        <f t="shared" si="2"/>
        <v>81.33024924471299</v>
      </c>
      <c r="L18" s="220">
        <f t="shared" si="3"/>
        <v>-35595</v>
      </c>
      <c r="M18" s="71">
        <f t="shared" si="4"/>
        <v>1.9516311735387404</v>
      </c>
      <c r="N18" s="279">
        <v>35624</v>
      </c>
      <c r="O18" s="300">
        <f t="shared" si="5"/>
        <v>190685</v>
      </c>
      <c r="P18" s="180">
        <v>195905</v>
      </c>
      <c r="Q18" s="328">
        <f t="shared" si="6"/>
        <v>29</v>
      </c>
      <c r="R18" s="73">
        <f t="shared" si="7"/>
        <v>100.01521064115475</v>
      </c>
      <c r="S18" s="74">
        <f t="shared" si="8"/>
        <v>2.400002517243115</v>
      </c>
      <c r="T18" s="87"/>
      <c r="U18" s="87"/>
      <c r="V18" s="267"/>
    </row>
    <row r="19" spans="1:22" ht="11.25">
      <c r="A19" s="64" t="s">
        <v>16</v>
      </c>
      <c r="B19" s="266">
        <v>56077</v>
      </c>
      <c r="C19" s="237">
        <v>23.3182</v>
      </c>
      <c r="D19" s="66">
        <v>148903</v>
      </c>
      <c r="E19" s="67"/>
      <c r="F19" s="180">
        <v>145927</v>
      </c>
      <c r="G19" s="240">
        <v>44507</v>
      </c>
      <c r="H19" s="68">
        <f t="shared" si="9"/>
        <v>60632</v>
      </c>
      <c r="I19" s="68">
        <f t="shared" si="0"/>
        <v>31989</v>
      </c>
      <c r="J19" s="69">
        <f t="shared" si="1"/>
        <v>137128</v>
      </c>
      <c r="K19" s="70">
        <f t="shared" si="2"/>
        <v>92.09216738413598</v>
      </c>
      <c r="L19" s="220">
        <f t="shared" si="3"/>
        <v>-11775</v>
      </c>
      <c r="M19" s="71">
        <f t="shared" si="4"/>
        <v>2.445351926814915</v>
      </c>
      <c r="N19" s="72"/>
      <c r="O19" s="300">
        <f t="shared" si="5"/>
        <v>137128</v>
      </c>
      <c r="P19" s="180">
        <v>159255</v>
      </c>
      <c r="Q19" s="328">
        <f t="shared" si="6"/>
        <v>-11775</v>
      </c>
      <c r="R19" s="73">
        <f t="shared" si="7"/>
        <v>92.09216738413598</v>
      </c>
      <c r="S19" s="74">
        <f t="shared" si="8"/>
        <v>2.445351926814915</v>
      </c>
      <c r="T19" s="87"/>
      <c r="U19" s="87"/>
      <c r="V19" s="267"/>
    </row>
    <row r="20" spans="1:22" ht="11.25">
      <c r="A20" s="64" t="s">
        <v>17</v>
      </c>
      <c r="B20" s="266">
        <v>60180</v>
      </c>
      <c r="C20" s="237">
        <v>13.2269</v>
      </c>
      <c r="D20" s="66">
        <v>141559</v>
      </c>
      <c r="E20" s="67"/>
      <c r="F20" s="180">
        <v>144432</v>
      </c>
      <c r="G20" s="240">
        <v>43249</v>
      </c>
      <c r="H20" s="68">
        <f t="shared" si="9"/>
        <v>65068</v>
      </c>
      <c r="I20" s="68">
        <f t="shared" si="0"/>
        <v>18145</v>
      </c>
      <c r="J20" s="69">
        <f t="shared" si="1"/>
        <v>126462</v>
      </c>
      <c r="K20" s="70">
        <f t="shared" si="2"/>
        <v>89.33518886118156</v>
      </c>
      <c r="L20" s="220">
        <f t="shared" si="3"/>
        <v>-15097</v>
      </c>
      <c r="M20" s="71">
        <f t="shared" si="4"/>
        <v>2.101395812562313</v>
      </c>
      <c r="N20" s="279">
        <v>17970</v>
      </c>
      <c r="O20" s="300">
        <f t="shared" si="5"/>
        <v>144432</v>
      </c>
      <c r="P20" s="180">
        <v>146386</v>
      </c>
      <c r="Q20" s="328">
        <f t="shared" si="6"/>
        <v>2873</v>
      </c>
      <c r="R20" s="73">
        <f t="shared" si="7"/>
        <v>102.02954245226373</v>
      </c>
      <c r="S20" s="74">
        <f t="shared" si="8"/>
        <v>2.4</v>
      </c>
      <c r="T20" s="87"/>
      <c r="U20" s="87"/>
      <c r="V20" s="267"/>
    </row>
    <row r="21" spans="1:22" ht="11.25">
      <c r="A21" s="64" t="s">
        <v>18</v>
      </c>
      <c r="B21" s="266">
        <v>46960</v>
      </c>
      <c r="C21" s="237">
        <v>13.5311</v>
      </c>
      <c r="D21" s="66">
        <v>110918</v>
      </c>
      <c r="E21" s="67"/>
      <c r="F21" s="180">
        <v>112704</v>
      </c>
      <c r="G21" s="240">
        <v>20881</v>
      </c>
      <c r="H21" s="68">
        <f t="shared" si="9"/>
        <v>50774</v>
      </c>
      <c r="I21" s="68">
        <f t="shared" si="0"/>
        <v>18562</v>
      </c>
      <c r="J21" s="69">
        <f t="shared" si="1"/>
        <v>90217</v>
      </c>
      <c r="K21" s="70">
        <f t="shared" si="2"/>
        <v>81.33666312050345</v>
      </c>
      <c r="L21" s="220">
        <f t="shared" si="3"/>
        <v>-20701</v>
      </c>
      <c r="M21" s="71">
        <f t="shared" si="4"/>
        <v>1.9211456558773423</v>
      </c>
      <c r="N21" s="279">
        <v>22487</v>
      </c>
      <c r="O21" s="300">
        <f t="shared" si="5"/>
        <v>112704</v>
      </c>
      <c r="P21" s="180">
        <v>109898</v>
      </c>
      <c r="Q21" s="328">
        <f t="shared" si="6"/>
        <v>1786</v>
      </c>
      <c r="R21" s="73">
        <f t="shared" si="7"/>
        <v>101.61019852503652</v>
      </c>
      <c r="S21" s="74">
        <f t="shared" si="8"/>
        <v>2.4</v>
      </c>
      <c r="T21" s="87"/>
      <c r="U21" s="87"/>
      <c r="V21" s="267"/>
    </row>
    <row r="22" spans="1:22" ht="11.25">
      <c r="A22" s="64" t="s">
        <v>19</v>
      </c>
      <c r="B22" s="266">
        <v>31126</v>
      </c>
      <c r="C22" s="237">
        <v>10.2482</v>
      </c>
      <c r="D22" s="66">
        <v>78060</v>
      </c>
      <c r="E22" s="67"/>
      <c r="F22" s="180">
        <v>74702</v>
      </c>
      <c r="G22" s="240">
        <v>20884</v>
      </c>
      <c r="H22" s="68">
        <f t="shared" si="9"/>
        <v>33654</v>
      </c>
      <c r="I22" s="68">
        <f t="shared" si="0"/>
        <v>14059</v>
      </c>
      <c r="J22" s="69">
        <f t="shared" si="1"/>
        <v>68597</v>
      </c>
      <c r="K22" s="70">
        <f t="shared" si="2"/>
        <v>87.87727389187803</v>
      </c>
      <c r="L22" s="220">
        <f t="shared" si="3"/>
        <v>-9463</v>
      </c>
      <c r="M22" s="71">
        <f t="shared" si="4"/>
        <v>2.2038488723253873</v>
      </c>
      <c r="N22" s="279">
        <v>6105</v>
      </c>
      <c r="O22" s="300">
        <f t="shared" si="5"/>
        <v>74702</v>
      </c>
      <c r="P22" s="180">
        <v>83487</v>
      </c>
      <c r="Q22" s="328">
        <f t="shared" si="6"/>
        <v>-3358</v>
      </c>
      <c r="R22" s="73">
        <f t="shared" si="7"/>
        <v>95.69818088649757</v>
      </c>
      <c r="S22" s="74">
        <f t="shared" si="8"/>
        <v>2.3999871490072606</v>
      </c>
      <c r="T22" s="87"/>
      <c r="U22" s="87"/>
      <c r="V22" s="267"/>
    </row>
    <row r="23" spans="1:22" ht="11.25">
      <c r="A23" s="64" t="s">
        <v>20</v>
      </c>
      <c r="B23" s="266">
        <v>8366</v>
      </c>
      <c r="C23" s="237">
        <v>9.2982</v>
      </c>
      <c r="D23" s="66">
        <v>31349</v>
      </c>
      <c r="E23" s="67"/>
      <c r="F23" s="180">
        <v>31120</v>
      </c>
      <c r="G23" s="240">
        <v>7248</v>
      </c>
      <c r="H23" s="68">
        <f t="shared" si="9"/>
        <v>9045</v>
      </c>
      <c r="I23" s="68">
        <f>ROUND($I$31/$C$31*C23,0)</f>
        <v>12756</v>
      </c>
      <c r="J23" s="69">
        <f t="shared" si="1"/>
        <v>29049</v>
      </c>
      <c r="K23" s="70">
        <f t="shared" si="2"/>
        <v>92.66324284666177</v>
      </c>
      <c r="L23" s="220">
        <f t="shared" si="3"/>
        <v>-2300</v>
      </c>
      <c r="M23" s="71">
        <f t="shared" si="4"/>
        <v>3.4722687066698543</v>
      </c>
      <c r="N23" s="72"/>
      <c r="O23" s="300">
        <f t="shared" si="5"/>
        <v>29049</v>
      </c>
      <c r="P23" s="180">
        <v>33528</v>
      </c>
      <c r="Q23" s="328">
        <f t="shared" si="6"/>
        <v>-2300</v>
      </c>
      <c r="R23" s="73">
        <f t="shared" si="7"/>
        <v>92.66324284666177</v>
      </c>
      <c r="S23" s="74">
        <f t="shared" si="8"/>
        <v>3.4722687066698543</v>
      </c>
      <c r="T23" s="87"/>
      <c r="U23" s="87"/>
      <c r="V23" s="267"/>
    </row>
    <row r="24" spans="1:22" ht="11.25">
      <c r="A24" s="64" t="s">
        <v>21</v>
      </c>
      <c r="B24" s="266">
        <v>25630</v>
      </c>
      <c r="C24" s="237">
        <v>3.2528</v>
      </c>
      <c r="D24" s="66">
        <v>61399</v>
      </c>
      <c r="E24" s="67"/>
      <c r="F24" s="180">
        <v>61512</v>
      </c>
      <c r="G24" s="240">
        <v>17148</v>
      </c>
      <c r="H24" s="68">
        <f t="shared" si="9"/>
        <v>27712</v>
      </c>
      <c r="I24" s="68">
        <f t="shared" si="0"/>
        <v>4462</v>
      </c>
      <c r="J24" s="69">
        <f t="shared" si="1"/>
        <v>49322</v>
      </c>
      <c r="K24" s="70">
        <f t="shared" si="2"/>
        <v>80.33029853906415</v>
      </c>
      <c r="L24" s="220">
        <f t="shared" si="3"/>
        <v>-12077</v>
      </c>
      <c r="M24" s="71">
        <f t="shared" si="4"/>
        <v>1.9243854857588762</v>
      </c>
      <c r="N24" s="279">
        <v>12190</v>
      </c>
      <c r="O24" s="300">
        <f t="shared" si="5"/>
        <v>61512</v>
      </c>
      <c r="P24" s="180">
        <v>61322</v>
      </c>
      <c r="Q24" s="328">
        <f t="shared" si="6"/>
        <v>113</v>
      </c>
      <c r="R24" s="73">
        <f t="shared" si="7"/>
        <v>100.18404208537599</v>
      </c>
      <c r="S24" s="74">
        <f t="shared" si="8"/>
        <v>2.4</v>
      </c>
      <c r="T24" s="87"/>
      <c r="U24" s="87"/>
      <c r="V24" s="267"/>
    </row>
    <row r="25" spans="1:22" ht="11.25">
      <c r="A25" s="64" t="s">
        <v>22</v>
      </c>
      <c r="B25" s="266">
        <v>17202</v>
      </c>
      <c r="C25" s="237">
        <v>5.6064</v>
      </c>
      <c r="D25" s="66">
        <v>40078</v>
      </c>
      <c r="E25" s="67"/>
      <c r="F25" s="180">
        <v>41285</v>
      </c>
      <c r="G25" s="240">
        <v>4937</v>
      </c>
      <c r="H25" s="68">
        <f t="shared" si="9"/>
        <v>18599</v>
      </c>
      <c r="I25" s="68">
        <f t="shared" si="0"/>
        <v>7691</v>
      </c>
      <c r="J25" s="69">
        <f t="shared" si="1"/>
        <v>31227</v>
      </c>
      <c r="K25" s="70">
        <f t="shared" si="2"/>
        <v>77.91556464893458</v>
      </c>
      <c r="L25" s="220">
        <f t="shared" si="3"/>
        <v>-8851</v>
      </c>
      <c r="M25" s="71">
        <f t="shared" si="4"/>
        <v>1.8153121730031392</v>
      </c>
      <c r="N25" s="279">
        <v>10058</v>
      </c>
      <c r="O25" s="300">
        <f t="shared" si="5"/>
        <v>41285</v>
      </c>
      <c r="P25" s="180">
        <v>39533</v>
      </c>
      <c r="Q25" s="328">
        <f t="shared" si="6"/>
        <v>1207</v>
      </c>
      <c r="R25" s="73">
        <f t="shared" si="7"/>
        <v>103.01162732671291</v>
      </c>
      <c r="S25" s="74">
        <f t="shared" si="8"/>
        <v>2.400011626555052</v>
      </c>
      <c r="T25" s="87"/>
      <c r="U25" s="87"/>
      <c r="V25" s="267"/>
    </row>
    <row r="26" spans="1:22" ht="11.25">
      <c r="A26" s="64" t="s">
        <v>23</v>
      </c>
      <c r="B26" s="266">
        <v>6604</v>
      </c>
      <c r="C26" s="237">
        <v>6.0025</v>
      </c>
      <c r="D26" s="66">
        <v>18867</v>
      </c>
      <c r="E26" s="67"/>
      <c r="F26" s="180">
        <v>18970</v>
      </c>
      <c r="G26" s="240">
        <v>2134</v>
      </c>
      <c r="H26" s="68">
        <f t="shared" si="9"/>
        <v>7140</v>
      </c>
      <c r="I26" s="68">
        <f t="shared" si="0"/>
        <v>8234</v>
      </c>
      <c r="J26" s="69">
        <f t="shared" si="1"/>
        <v>17508</v>
      </c>
      <c r="K26" s="70">
        <f t="shared" si="2"/>
        <v>92.79694705040546</v>
      </c>
      <c r="L26" s="220">
        <f t="shared" si="3"/>
        <v>-1359</v>
      </c>
      <c r="M26" s="71">
        <f t="shared" si="4"/>
        <v>2.651120533010297</v>
      </c>
      <c r="N26" s="72"/>
      <c r="O26" s="300">
        <f t="shared" si="5"/>
        <v>17508</v>
      </c>
      <c r="P26" s="180">
        <v>20179</v>
      </c>
      <c r="Q26" s="328">
        <f t="shared" si="6"/>
        <v>-1359</v>
      </c>
      <c r="R26" s="73">
        <f t="shared" si="7"/>
        <v>92.79694705040546</v>
      </c>
      <c r="S26" s="74">
        <f t="shared" si="8"/>
        <v>2.651120533010297</v>
      </c>
      <c r="T26" s="87"/>
      <c r="U26" s="87"/>
      <c r="V26" s="267"/>
    </row>
    <row r="27" spans="1:22" ht="11.25">
      <c r="A27" s="64" t="s">
        <v>24</v>
      </c>
      <c r="B27" s="266">
        <v>15261</v>
      </c>
      <c r="C27" s="237">
        <v>16.9384</v>
      </c>
      <c r="D27" s="66">
        <v>65877</v>
      </c>
      <c r="E27" s="67"/>
      <c r="F27" s="180">
        <v>67637</v>
      </c>
      <c r="G27" s="240">
        <v>24125</v>
      </c>
      <c r="H27" s="68">
        <f>ROUND($H$31/$B$31*B27,0)</f>
        <v>16500</v>
      </c>
      <c r="I27" s="68">
        <f t="shared" si="0"/>
        <v>23237</v>
      </c>
      <c r="J27" s="69">
        <f t="shared" si="1"/>
        <v>63862</v>
      </c>
      <c r="K27" s="70">
        <f t="shared" si="2"/>
        <v>96.94126933527635</v>
      </c>
      <c r="L27" s="220">
        <f t="shared" si="3"/>
        <v>-2015</v>
      </c>
      <c r="M27" s="71">
        <f t="shared" si="4"/>
        <v>4.184653692418584</v>
      </c>
      <c r="N27" s="72"/>
      <c r="O27" s="300">
        <f t="shared" si="5"/>
        <v>63862</v>
      </c>
      <c r="P27" s="180">
        <v>70457</v>
      </c>
      <c r="Q27" s="328">
        <f t="shared" si="6"/>
        <v>-2015</v>
      </c>
      <c r="R27" s="73">
        <f t="shared" si="7"/>
        <v>96.94126933527635</v>
      </c>
      <c r="S27" s="74">
        <f t="shared" si="8"/>
        <v>4.184653692418584</v>
      </c>
      <c r="T27" s="87"/>
      <c r="U27" s="87"/>
      <c r="V27" s="267"/>
    </row>
    <row r="28" spans="1:22" ht="11.25">
      <c r="A28" s="64" t="s">
        <v>25</v>
      </c>
      <c r="B28" s="266">
        <v>10172</v>
      </c>
      <c r="C28" s="237">
        <v>10.1488</v>
      </c>
      <c r="D28" s="66">
        <v>39669</v>
      </c>
      <c r="E28" s="67"/>
      <c r="F28" s="180">
        <v>40940</v>
      </c>
      <c r="G28" s="240">
        <v>13652</v>
      </c>
      <c r="H28" s="68">
        <f t="shared" si="9"/>
        <v>10998</v>
      </c>
      <c r="I28" s="68">
        <f t="shared" si="0"/>
        <v>13923</v>
      </c>
      <c r="J28" s="69">
        <f t="shared" si="1"/>
        <v>38573</v>
      </c>
      <c r="K28" s="70">
        <f t="shared" si="2"/>
        <v>97.23713731125059</v>
      </c>
      <c r="L28" s="220">
        <f t="shared" si="3"/>
        <v>-1096</v>
      </c>
      <c r="M28" s="71">
        <f t="shared" si="4"/>
        <v>3.7920762878489973</v>
      </c>
      <c r="N28" s="72"/>
      <c r="O28" s="300">
        <f t="shared" si="5"/>
        <v>38573</v>
      </c>
      <c r="P28" s="180">
        <v>42427</v>
      </c>
      <c r="Q28" s="328">
        <f t="shared" si="6"/>
        <v>-1096</v>
      </c>
      <c r="R28" s="73">
        <f t="shared" si="7"/>
        <v>97.23713731125059</v>
      </c>
      <c r="S28" s="74">
        <f t="shared" si="8"/>
        <v>3.7920762878489973</v>
      </c>
      <c r="T28" s="87"/>
      <c r="U28" s="87"/>
      <c r="V28" s="267"/>
    </row>
    <row r="29" spans="1:22" ht="11.25">
      <c r="A29" s="64" t="s">
        <v>26</v>
      </c>
      <c r="B29" s="266">
        <v>8459</v>
      </c>
      <c r="C29" s="237">
        <v>15.6204</v>
      </c>
      <c r="D29" s="66">
        <v>37535</v>
      </c>
      <c r="E29" s="67"/>
      <c r="F29" s="180">
        <v>39920</v>
      </c>
      <c r="G29" s="240">
        <v>6440</v>
      </c>
      <c r="H29" s="68">
        <f t="shared" si="9"/>
        <v>9146</v>
      </c>
      <c r="I29" s="68">
        <f t="shared" si="0"/>
        <v>21429</v>
      </c>
      <c r="J29" s="69">
        <f t="shared" si="1"/>
        <v>37015</v>
      </c>
      <c r="K29" s="70">
        <f t="shared" si="2"/>
        <v>98.61462634874117</v>
      </c>
      <c r="L29" s="220">
        <f t="shared" si="3"/>
        <v>-520</v>
      </c>
      <c r="M29" s="71">
        <f t="shared" si="4"/>
        <v>4.375812743823147</v>
      </c>
      <c r="N29" s="72"/>
      <c r="O29" s="300">
        <f t="shared" si="5"/>
        <v>37015</v>
      </c>
      <c r="P29" s="180">
        <v>40144</v>
      </c>
      <c r="Q29" s="328">
        <f t="shared" si="6"/>
        <v>-520</v>
      </c>
      <c r="R29" s="73">
        <f t="shared" si="7"/>
        <v>98.61462634874117</v>
      </c>
      <c r="S29" s="74">
        <f t="shared" si="8"/>
        <v>4.375812743823147</v>
      </c>
      <c r="T29" s="87"/>
      <c r="U29" s="87"/>
      <c r="V29" s="267"/>
    </row>
    <row r="30" spans="1:22" ht="12" thickBot="1">
      <c r="A30" s="185"/>
      <c r="B30" s="207"/>
      <c r="C30" s="238"/>
      <c r="D30" s="208"/>
      <c r="E30" s="209"/>
      <c r="F30" s="320"/>
      <c r="G30" s="210"/>
      <c r="H30" s="211"/>
      <c r="I30" s="211"/>
      <c r="J30" s="212"/>
      <c r="K30" s="213"/>
      <c r="L30" s="214"/>
      <c r="M30" s="196"/>
      <c r="N30" s="221"/>
      <c r="O30" s="301"/>
      <c r="P30" s="215"/>
      <c r="Q30" s="329"/>
      <c r="R30" s="216"/>
      <c r="S30" s="217"/>
      <c r="U30" s="87"/>
      <c r="V30" s="267"/>
    </row>
    <row r="31" spans="1:22" ht="12" thickBot="1">
      <c r="A31" s="77" t="s">
        <v>27</v>
      </c>
      <c r="B31" s="78">
        <f>SUM(B8:B30)</f>
        <v>1169526</v>
      </c>
      <c r="C31" s="79">
        <f>SUM(C8:C30)</f>
        <v>307.2558000000001</v>
      </c>
      <c r="D31" s="80">
        <f>SUM(D8:D30)</f>
        <v>3248496</v>
      </c>
      <c r="E31" s="81"/>
      <c r="F31" s="321">
        <f>SUM(F8:F30)</f>
        <v>3309446</v>
      </c>
      <c r="G31" s="78">
        <f>SUM(G8:G29)</f>
        <v>1357586</v>
      </c>
      <c r="H31" s="78">
        <v>1264515</v>
      </c>
      <c r="I31" s="78">
        <v>421505</v>
      </c>
      <c r="J31" s="82">
        <f>G31+H31+I31</f>
        <v>3043606</v>
      </c>
      <c r="K31" s="241">
        <f>J31/D31*100</f>
        <v>93.69277351734465</v>
      </c>
      <c r="L31" s="83">
        <f>J31-D31</f>
        <v>-204890</v>
      </c>
      <c r="M31" s="84">
        <f>J31/B31</f>
        <v>2.6024269661384185</v>
      </c>
      <c r="N31" s="318">
        <f>SUM(N8:N30)</f>
        <v>167649</v>
      </c>
      <c r="O31" s="302">
        <f>J31+N31</f>
        <v>3211255</v>
      </c>
      <c r="P31" s="181">
        <f>SUM(P8:P30)</f>
        <v>3426520</v>
      </c>
      <c r="Q31" s="330">
        <f>O31-D31</f>
        <v>-37241</v>
      </c>
      <c r="R31" s="85">
        <f>O31/D31*100</f>
        <v>98.85359255483152</v>
      </c>
      <c r="S31" s="86">
        <f>O31/B31</f>
        <v>2.74577478397231</v>
      </c>
      <c r="U31" s="87"/>
      <c r="V31" s="267"/>
    </row>
    <row r="32" spans="7:19" ht="11.25">
      <c r="G32" s="87"/>
      <c r="H32" s="87"/>
      <c r="I32" s="87"/>
      <c r="J32" s="87"/>
      <c r="K32" s="87"/>
      <c r="L32" s="87"/>
      <c r="O32" s="87"/>
      <c r="P32" s="87"/>
      <c r="Q32" s="87"/>
      <c r="S32" s="87"/>
    </row>
    <row r="33" spans="8:19" ht="11.25">
      <c r="H33" s="87"/>
      <c r="I33" s="87"/>
      <c r="L33" s="87"/>
      <c r="M33" s="87"/>
      <c r="O33" s="87"/>
      <c r="P33" s="87"/>
      <c r="S33" s="87"/>
    </row>
    <row r="34" spans="4:20" ht="11.25">
      <c r="D34" s="33" t="s">
        <v>123</v>
      </c>
      <c r="L34" s="87"/>
      <c r="O34" s="227"/>
      <c r="Q34" s="229"/>
      <c r="R34" s="203">
        <v>3043606</v>
      </c>
      <c r="S34" s="200" t="s">
        <v>124</v>
      </c>
      <c r="T34" s="200"/>
    </row>
    <row r="35" spans="11:19" ht="11.25">
      <c r="K35" s="203"/>
      <c r="L35" s="200"/>
      <c r="S35" s="87"/>
    </row>
    <row r="36" ht="11.25">
      <c r="S36" s="87"/>
    </row>
    <row r="37" spans="4:19" ht="11.25">
      <c r="D37" s="33" t="s">
        <v>95</v>
      </c>
      <c r="K37" s="204">
        <v>1357586</v>
      </c>
      <c r="L37" s="205" t="s">
        <v>89</v>
      </c>
      <c r="M37" s="33" t="s">
        <v>88</v>
      </c>
      <c r="Q37" s="87">
        <v>1686020</v>
      </c>
      <c r="R37" s="34" t="s">
        <v>105</v>
      </c>
      <c r="S37" s="87"/>
    </row>
    <row r="38" spans="4:19" ht="11.25">
      <c r="D38" s="33" t="s">
        <v>28</v>
      </c>
      <c r="E38" s="38"/>
      <c r="F38" s="38"/>
      <c r="J38" s="88"/>
      <c r="K38" s="206">
        <v>1264515</v>
      </c>
      <c r="L38" s="205" t="s">
        <v>29</v>
      </c>
      <c r="S38" s="87"/>
    </row>
    <row r="39" spans="4:19" ht="11.25">
      <c r="D39" s="33" t="s">
        <v>30</v>
      </c>
      <c r="E39" s="38"/>
      <c r="F39" s="38"/>
      <c r="J39" s="88"/>
      <c r="K39" s="206">
        <v>421505</v>
      </c>
      <c r="L39" s="205" t="s">
        <v>29</v>
      </c>
      <c r="S39" s="87"/>
    </row>
    <row r="40" spans="4:19" ht="11.25">
      <c r="D40" s="199" t="s">
        <v>80</v>
      </c>
      <c r="K40" s="203">
        <f>SUM(K37:K39)</f>
        <v>3043606</v>
      </c>
      <c r="L40" s="200" t="s">
        <v>29</v>
      </c>
      <c r="S40" s="87"/>
    </row>
    <row r="41" spans="10:19" ht="11.25">
      <c r="J41" s="87"/>
      <c r="N41" s="87"/>
      <c r="S41" s="87"/>
    </row>
    <row r="42" ht="11.25">
      <c r="S42" s="87"/>
    </row>
    <row r="43" spans="1:19" ht="11.25">
      <c r="A43" s="89"/>
      <c r="S43" s="87"/>
    </row>
    <row r="44" ht="11.25">
      <c r="S44" s="87"/>
    </row>
    <row r="45" ht="11.25">
      <c r="S45" s="87"/>
    </row>
    <row r="46" ht="11.25">
      <c r="S46" s="87"/>
    </row>
    <row r="47" ht="11.25">
      <c r="S47" s="87"/>
    </row>
    <row r="48" ht="11.25">
      <c r="S48" s="87"/>
    </row>
    <row r="49" ht="11.25">
      <c r="S49" s="87"/>
    </row>
    <row r="50" ht="11.25">
      <c r="S50" s="87"/>
    </row>
    <row r="51" ht="11.25">
      <c r="S51" s="87"/>
    </row>
    <row r="52" ht="11.25">
      <c r="S52" s="87"/>
    </row>
    <row r="53" ht="11.25">
      <c r="S53" s="87"/>
    </row>
    <row r="54" ht="11.25">
      <c r="S54" s="87"/>
    </row>
    <row r="55" ht="11.25">
      <c r="S55" s="87"/>
    </row>
    <row r="56" ht="11.25">
      <c r="S56" s="87"/>
    </row>
    <row r="57" ht="11.25">
      <c r="S57" s="87"/>
    </row>
    <row r="58" ht="11.25">
      <c r="S58" s="87"/>
    </row>
    <row r="59" ht="11.25">
      <c r="S59" s="87"/>
    </row>
    <row r="60" ht="11.25">
      <c r="S60" s="87"/>
    </row>
    <row r="61" ht="11.25">
      <c r="S61" s="87"/>
    </row>
    <row r="62" ht="11.25">
      <c r="S62" s="87"/>
    </row>
    <row r="63" ht="11.25">
      <c r="S63" s="87"/>
    </row>
    <row r="64" ht="11.25">
      <c r="S64" s="87"/>
    </row>
    <row r="65" ht="11.25">
      <c r="S65" s="87"/>
    </row>
    <row r="66" ht="11.25">
      <c r="S66" s="87"/>
    </row>
    <row r="67" ht="11.25">
      <c r="S67" s="87"/>
    </row>
    <row r="68" ht="11.25">
      <c r="S68" s="87"/>
    </row>
    <row r="69" ht="11.25">
      <c r="S69" s="87"/>
    </row>
    <row r="70" ht="11.25">
      <c r="S70" s="87"/>
    </row>
    <row r="71" ht="11.25">
      <c r="S71" s="87"/>
    </row>
    <row r="72" ht="11.25">
      <c r="S72" s="87"/>
    </row>
    <row r="73" ht="11.25">
      <c r="S73" s="87"/>
    </row>
    <row r="74" ht="11.25">
      <c r="S74" s="87"/>
    </row>
    <row r="75" ht="11.25">
      <c r="S75" s="87"/>
    </row>
    <row r="76" ht="11.25">
      <c r="S76" s="87"/>
    </row>
    <row r="77" ht="11.25">
      <c r="S77" s="87"/>
    </row>
    <row r="78" ht="11.25">
      <c r="S78" s="87"/>
    </row>
    <row r="79" ht="11.25">
      <c r="S79" s="87"/>
    </row>
    <row r="80" ht="11.25">
      <c r="S80" s="87"/>
    </row>
    <row r="81" ht="11.25">
      <c r="S81" s="87"/>
    </row>
    <row r="82" ht="11.25">
      <c r="S82" s="87"/>
    </row>
    <row r="83" ht="11.25">
      <c r="S83" s="87"/>
    </row>
    <row r="84" ht="11.25">
      <c r="S84" s="87"/>
    </row>
    <row r="85" ht="11.25">
      <c r="S85" s="87"/>
    </row>
    <row r="86" ht="11.25">
      <c r="S86" s="87"/>
    </row>
    <row r="87" ht="11.25">
      <c r="S87" s="87"/>
    </row>
    <row r="88" ht="11.25">
      <c r="S88" s="87"/>
    </row>
    <row r="89" ht="11.25">
      <c r="S89" s="87"/>
    </row>
  </sheetData>
  <sheetProtection/>
  <printOptions horizontalCentered="1"/>
  <pageMargins left="0" right="0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875" style="33" customWidth="1"/>
    <col min="2" max="2" width="8.625" style="33" hidden="1" customWidth="1"/>
    <col min="3" max="3" width="8.75390625" style="33" hidden="1" customWidth="1"/>
    <col min="4" max="4" width="9.25390625" style="33" hidden="1" customWidth="1"/>
    <col min="5" max="5" width="10.375" style="33" hidden="1" customWidth="1"/>
    <col min="6" max="6" width="8.875" style="33" hidden="1" customWidth="1"/>
    <col min="7" max="7" width="6.875" style="33" hidden="1" customWidth="1"/>
    <col min="8" max="8" width="1.12109375" style="33" customWidth="1"/>
    <col min="9" max="9" width="9.875" style="33" customWidth="1"/>
    <col min="10" max="10" width="10.00390625" style="33" customWidth="1"/>
    <col min="11" max="12" width="9.25390625" style="33" customWidth="1"/>
    <col min="13" max="13" width="8.625" style="33" customWidth="1"/>
    <col min="14" max="14" width="10.125" style="33" customWidth="1"/>
    <col min="15" max="15" width="8.875" style="33" customWidth="1"/>
    <col min="16" max="16" width="7.625" style="33" customWidth="1"/>
    <col min="17" max="17" width="9.25390625" style="33" customWidth="1"/>
    <col min="18" max="18" width="8.25390625" style="33" hidden="1" customWidth="1"/>
    <col min="19" max="19" width="10.25390625" style="33" hidden="1" customWidth="1"/>
    <col min="20" max="20" width="6.875" style="33" customWidth="1"/>
    <col min="21" max="21" width="7.375" style="33" customWidth="1"/>
    <col min="22" max="22" width="7.75390625" style="33" customWidth="1"/>
    <col min="23" max="23" width="8.00390625" style="33" customWidth="1"/>
    <col min="24" max="24" width="11.875" style="33" customWidth="1"/>
    <col min="25" max="25" width="7.875" style="33" customWidth="1"/>
    <col min="26" max="26" width="8.25390625" style="33" customWidth="1"/>
    <col min="27" max="27" width="7.875" style="33" customWidth="1"/>
    <col min="28" max="16384" width="9.125" style="33" customWidth="1"/>
  </cols>
  <sheetData>
    <row r="1" spans="1:23" ht="15">
      <c r="A1" s="1" t="s">
        <v>135</v>
      </c>
      <c r="I1" s="1"/>
      <c r="J1" s="1"/>
      <c r="W1" s="90"/>
    </row>
    <row r="2" spans="1:10" ht="15.75" customHeight="1">
      <c r="A2" s="1"/>
      <c r="I2" s="1"/>
      <c r="J2" s="1"/>
    </row>
    <row r="3" spans="1:2" ht="12" thickBot="1">
      <c r="A3" s="91"/>
      <c r="B3" s="38"/>
    </row>
    <row r="4" spans="2:27" ht="12" thickBot="1">
      <c r="B4" s="92" t="s">
        <v>31</v>
      </c>
      <c r="C4" s="93"/>
      <c r="D4" s="93"/>
      <c r="E4" s="93"/>
      <c r="F4" s="93"/>
      <c r="G4" s="94"/>
      <c r="K4" s="39" t="s">
        <v>132</v>
      </c>
      <c r="L4" s="218"/>
      <c r="M4" s="40"/>
      <c r="N4" s="40"/>
      <c r="O4" s="40"/>
      <c r="P4" s="40"/>
      <c r="Q4" s="41"/>
      <c r="Y4" s="43"/>
      <c r="AA4" s="43"/>
    </row>
    <row r="5" spans="1:27" ht="81.75" customHeight="1" thickBot="1">
      <c r="A5" s="44" t="s">
        <v>118</v>
      </c>
      <c r="B5" s="44" t="s">
        <v>128</v>
      </c>
      <c r="C5" s="44" t="s">
        <v>87</v>
      </c>
      <c r="D5" s="44" t="s">
        <v>119</v>
      </c>
      <c r="E5" s="5" t="s">
        <v>96</v>
      </c>
      <c r="F5" s="5" t="s">
        <v>102</v>
      </c>
      <c r="G5" s="5" t="s">
        <v>32</v>
      </c>
      <c r="I5" s="219" t="s">
        <v>97</v>
      </c>
      <c r="J5" s="326" t="s">
        <v>133</v>
      </c>
      <c r="K5" s="95" t="s">
        <v>33</v>
      </c>
      <c r="L5" s="96" t="s">
        <v>34</v>
      </c>
      <c r="M5" s="96" t="s">
        <v>35</v>
      </c>
      <c r="N5" s="96" t="s">
        <v>36</v>
      </c>
      <c r="O5" s="96" t="s">
        <v>37</v>
      </c>
      <c r="P5" s="96" t="s">
        <v>38</v>
      </c>
      <c r="Q5" s="97" t="s">
        <v>129</v>
      </c>
      <c r="R5" s="3" t="s">
        <v>39</v>
      </c>
      <c r="S5" s="5" t="s">
        <v>40</v>
      </c>
      <c r="T5" s="5" t="s">
        <v>98</v>
      </c>
      <c r="U5" s="5" t="s">
        <v>99</v>
      </c>
      <c r="V5" s="44" t="s">
        <v>100</v>
      </c>
      <c r="W5" s="44" t="s">
        <v>81</v>
      </c>
      <c r="X5" s="297" t="s">
        <v>142</v>
      </c>
      <c r="Y5" s="5" t="s">
        <v>101</v>
      </c>
      <c r="Z5" s="5" t="s">
        <v>98</v>
      </c>
      <c r="AA5" s="5" t="s">
        <v>121</v>
      </c>
    </row>
    <row r="6" spans="2:27" ht="12" thickBot="1">
      <c r="B6" s="48"/>
      <c r="I6" s="98">
        <v>1</v>
      </c>
      <c r="J6" s="98">
        <v>2</v>
      </c>
      <c r="K6" s="48">
        <v>3</v>
      </c>
      <c r="L6" s="48">
        <v>4</v>
      </c>
      <c r="M6" s="48">
        <v>5</v>
      </c>
      <c r="N6" s="48">
        <v>6</v>
      </c>
      <c r="O6" s="48">
        <v>7</v>
      </c>
      <c r="P6" s="48">
        <v>8</v>
      </c>
      <c r="Q6" s="48">
        <v>9</v>
      </c>
      <c r="R6" s="98"/>
      <c r="S6" s="48"/>
      <c r="T6" s="48">
        <v>10</v>
      </c>
      <c r="U6" s="50">
        <v>11</v>
      </c>
      <c r="V6" s="50">
        <v>12</v>
      </c>
      <c r="W6" s="50">
        <v>13</v>
      </c>
      <c r="X6" s="48">
        <v>14</v>
      </c>
      <c r="Y6" s="48">
        <v>15</v>
      </c>
      <c r="Z6" s="48">
        <v>16</v>
      </c>
      <c r="AA6" s="48">
        <v>17</v>
      </c>
    </row>
    <row r="7" spans="1:28" ht="11.25">
      <c r="A7" s="53" t="s">
        <v>41</v>
      </c>
      <c r="B7" s="266">
        <v>2950</v>
      </c>
      <c r="C7" s="54">
        <v>6.8344</v>
      </c>
      <c r="D7" s="268">
        <v>316</v>
      </c>
      <c r="E7" s="234">
        <v>122629</v>
      </c>
      <c r="F7" s="235">
        <v>20.1</v>
      </c>
      <c r="G7" s="192">
        <v>0.8</v>
      </c>
      <c r="H7" s="67"/>
      <c r="I7" s="322">
        <v>8156</v>
      </c>
      <c r="J7" s="332">
        <v>8404</v>
      </c>
      <c r="K7" s="271">
        <f>ROUND($K$43/$B$43*B7,0)</f>
        <v>2751</v>
      </c>
      <c r="L7" s="270">
        <f>ROUND($L$43/$C$43*C7,0)</f>
        <v>1470</v>
      </c>
      <c r="M7" s="270">
        <f>ROUND($M$43/$D$43*D7,0)</f>
        <v>1654</v>
      </c>
      <c r="N7" s="270">
        <f>ROUND($N$43/$E$43*E7,0)</f>
        <v>727</v>
      </c>
      <c r="O7" s="270">
        <f>ROUND($O$43/$F$43*F7,0)</f>
        <v>1035</v>
      </c>
      <c r="P7" s="270">
        <f>ROUND($P$43/$G$43*G7,0)</f>
        <v>347</v>
      </c>
      <c r="Q7" s="58">
        <f aca="true" t="shared" si="0" ref="Q7:Q41">SUM(K7:P7)</f>
        <v>7984</v>
      </c>
      <c r="R7" s="100">
        <v>4063</v>
      </c>
      <c r="S7" s="57">
        <f aca="true" t="shared" si="1" ref="S7:S43">Q7</f>
        <v>7984</v>
      </c>
      <c r="T7" s="61">
        <f aca="true" t="shared" si="2" ref="T7:T41">Q7/I7*100</f>
        <v>97.89112309955861</v>
      </c>
      <c r="U7" s="223">
        <f aca="true" t="shared" si="3" ref="U7:U41">Q7-I7</f>
        <v>-172</v>
      </c>
      <c r="V7" s="134">
        <f aca="true" t="shared" si="4" ref="V7:V41">Q7/B7</f>
        <v>2.7064406779661017</v>
      </c>
      <c r="W7" s="224"/>
      <c r="X7" s="299">
        <f aca="true" t="shared" si="5" ref="X7:X41">Q7+W7</f>
        <v>7984</v>
      </c>
      <c r="Y7" s="176">
        <f aca="true" t="shared" si="6" ref="Y7:Y41">X7-I7</f>
        <v>-172</v>
      </c>
      <c r="Z7" s="61">
        <f aca="true" t="shared" si="7" ref="Z7:Z41">X7/I7*100</f>
        <v>97.89112309955861</v>
      </c>
      <c r="AA7" s="101">
        <f aca="true" t="shared" si="8" ref="AA7:AA41">X7/B7</f>
        <v>2.7064406779661017</v>
      </c>
      <c r="AB7" s="87"/>
    </row>
    <row r="8" spans="1:28" ht="11.25">
      <c r="A8" s="64" t="s">
        <v>42</v>
      </c>
      <c r="B8" s="266">
        <v>525</v>
      </c>
      <c r="C8" s="65">
        <v>2.7739</v>
      </c>
      <c r="D8" s="266">
        <v>0</v>
      </c>
      <c r="E8" s="232">
        <v>34205</v>
      </c>
      <c r="F8" s="233">
        <v>7.1</v>
      </c>
      <c r="G8" s="193">
        <v>1</v>
      </c>
      <c r="H8" s="67"/>
      <c r="I8" s="323">
        <v>2083</v>
      </c>
      <c r="J8" s="333">
        <v>2198</v>
      </c>
      <c r="K8" s="175">
        <f aca="true" t="shared" si="9" ref="K8:K41">ROUND($K$43/$B$43*B8,0)</f>
        <v>490</v>
      </c>
      <c r="L8" s="68">
        <f aca="true" t="shared" si="10" ref="L8:L41">ROUND($L$43/$C$43*C8,0)</f>
        <v>597</v>
      </c>
      <c r="M8" s="68">
        <f aca="true" t="shared" si="11" ref="M8:M40">ROUND($M$43/$D$43*D8,0)</f>
        <v>0</v>
      </c>
      <c r="N8" s="68">
        <f aca="true" t="shared" si="12" ref="N8:N41">ROUND($N$43/$E$43*E8,0)</f>
        <v>203</v>
      </c>
      <c r="O8" s="68">
        <f aca="true" t="shared" si="13" ref="O8:O41">ROUND($O$43/$F$43*F8,0)</f>
        <v>365</v>
      </c>
      <c r="P8" s="68">
        <f aca="true" t="shared" si="14" ref="P8:P41">ROUND($P$43/$G$43*G8,0)</f>
        <v>434</v>
      </c>
      <c r="Q8" s="102">
        <f t="shared" si="0"/>
        <v>2089</v>
      </c>
      <c r="R8" s="103">
        <v>1140</v>
      </c>
      <c r="S8" s="104">
        <f t="shared" si="1"/>
        <v>2089</v>
      </c>
      <c r="T8" s="71">
        <f t="shared" si="2"/>
        <v>100.28804608737398</v>
      </c>
      <c r="U8" s="105">
        <f t="shared" si="3"/>
        <v>6</v>
      </c>
      <c r="V8" s="71">
        <f t="shared" si="4"/>
        <v>3.979047619047619</v>
      </c>
      <c r="W8" s="72"/>
      <c r="X8" s="300">
        <f t="shared" si="5"/>
        <v>2089</v>
      </c>
      <c r="Y8" s="175">
        <f t="shared" si="6"/>
        <v>6</v>
      </c>
      <c r="Z8" s="71">
        <f t="shared" si="7"/>
        <v>100.28804608737398</v>
      </c>
      <c r="AA8" s="106">
        <f t="shared" si="8"/>
        <v>3.979047619047619</v>
      </c>
      <c r="AB8" s="87"/>
    </row>
    <row r="9" spans="1:28" ht="11.25">
      <c r="A9" s="64" t="s">
        <v>43</v>
      </c>
      <c r="B9" s="266">
        <v>1145</v>
      </c>
      <c r="C9" s="65">
        <v>3.3798</v>
      </c>
      <c r="D9" s="266">
        <v>0</v>
      </c>
      <c r="E9" s="232">
        <v>34261</v>
      </c>
      <c r="F9" s="233">
        <v>5.7</v>
      </c>
      <c r="G9" s="193">
        <v>1</v>
      </c>
      <c r="H9" s="67"/>
      <c r="I9" s="323">
        <v>2611</v>
      </c>
      <c r="J9" s="333">
        <v>2869</v>
      </c>
      <c r="K9" s="175">
        <f t="shared" si="9"/>
        <v>1068</v>
      </c>
      <c r="L9" s="68">
        <f t="shared" si="10"/>
        <v>727</v>
      </c>
      <c r="M9" s="68">
        <f t="shared" si="11"/>
        <v>0</v>
      </c>
      <c r="N9" s="68">
        <f t="shared" si="12"/>
        <v>203</v>
      </c>
      <c r="O9" s="68">
        <f t="shared" si="13"/>
        <v>293</v>
      </c>
      <c r="P9" s="68">
        <f t="shared" si="14"/>
        <v>434</v>
      </c>
      <c r="Q9" s="69">
        <f t="shared" si="0"/>
        <v>2725</v>
      </c>
      <c r="R9" s="72">
        <v>2472</v>
      </c>
      <c r="S9" s="68">
        <f t="shared" si="1"/>
        <v>2725</v>
      </c>
      <c r="T9" s="71">
        <f t="shared" si="2"/>
        <v>104.36614324013789</v>
      </c>
      <c r="U9" s="105">
        <f t="shared" si="3"/>
        <v>114</v>
      </c>
      <c r="V9" s="71">
        <f t="shared" si="4"/>
        <v>2.3799126637554586</v>
      </c>
      <c r="W9" s="279">
        <v>23</v>
      </c>
      <c r="X9" s="300">
        <f t="shared" si="5"/>
        <v>2748</v>
      </c>
      <c r="Y9" s="175">
        <f t="shared" si="6"/>
        <v>137</v>
      </c>
      <c r="Z9" s="71">
        <f t="shared" si="7"/>
        <v>105.24703178858674</v>
      </c>
      <c r="AA9" s="106">
        <f t="shared" si="8"/>
        <v>2.4</v>
      </c>
      <c r="AB9" s="319"/>
    </row>
    <row r="10" spans="1:28" ht="11.25">
      <c r="A10" s="64" t="s">
        <v>44</v>
      </c>
      <c r="B10" s="266">
        <v>10000</v>
      </c>
      <c r="C10" s="65">
        <v>10.1836</v>
      </c>
      <c r="D10" s="266">
        <v>933</v>
      </c>
      <c r="E10" s="232">
        <v>223777</v>
      </c>
      <c r="F10" s="233">
        <v>20.2</v>
      </c>
      <c r="G10" s="193">
        <v>0.8</v>
      </c>
      <c r="H10" s="67"/>
      <c r="I10" s="323">
        <v>21588</v>
      </c>
      <c r="J10" s="333">
        <v>24000</v>
      </c>
      <c r="K10" s="175">
        <f t="shared" si="9"/>
        <v>9326</v>
      </c>
      <c r="L10" s="68">
        <f t="shared" si="10"/>
        <v>2191</v>
      </c>
      <c r="M10" s="68">
        <f t="shared" si="11"/>
        <v>4883</v>
      </c>
      <c r="N10" s="68">
        <f t="shared" si="12"/>
        <v>1326</v>
      </c>
      <c r="O10" s="68">
        <f t="shared" si="13"/>
        <v>1040</v>
      </c>
      <c r="P10" s="68">
        <f t="shared" si="14"/>
        <v>347</v>
      </c>
      <c r="Q10" s="69">
        <f t="shared" si="0"/>
        <v>19113</v>
      </c>
      <c r="R10" s="72">
        <v>12148</v>
      </c>
      <c r="S10" s="68">
        <f t="shared" si="1"/>
        <v>19113</v>
      </c>
      <c r="T10" s="71">
        <f t="shared" si="2"/>
        <v>88.53529738743747</v>
      </c>
      <c r="U10" s="105">
        <f t="shared" si="3"/>
        <v>-2475</v>
      </c>
      <c r="V10" s="71">
        <f t="shared" si="4"/>
        <v>1.9113</v>
      </c>
      <c r="W10" s="279">
        <v>4887</v>
      </c>
      <c r="X10" s="300">
        <f t="shared" si="5"/>
        <v>24000</v>
      </c>
      <c r="Y10" s="175">
        <f t="shared" si="6"/>
        <v>2412</v>
      </c>
      <c r="Z10" s="71">
        <f t="shared" si="7"/>
        <v>111.17287381878822</v>
      </c>
      <c r="AA10" s="106">
        <f t="shared" si="8"/>
        <v>2.4</v>
      </c>
      <c r="AB10" s="319"/>
    </row>
    <row r="11" spans="1:28" ht="11.25">
      <c r="A11" s="64" t="s">
        <v>45</v>
      </c>
      <c r="B11" s="266">
        <v>3383</v>
      </c>
      <c r="C11" s="65">
        <v>7.3794</v>
      </c>
      <c r="D11" s="266">
        <v>491</v>
      </c>
      <c r="E11" s="232">
        <v>122640</v>
      </c>
      <c r="F11" s="233">
        <v>8.3</v>
      </c>
      <c r="G11" s="193">
        <v>1</v>
      </c>
      <c r="H11" s="67"/>
      <c r="I11" s="323">
        <v>9000</v>
      </c>
      <c r="J11" s="333">
        <v>9369</v>
      </c>
      <c r="K11" s="175">
        <f t="shared" si="9"/>
        <v>3155</v>
      </c>
      <c r="L11" s="68">
        <f t="shared" si="10"/>
        <v>1587</v>
      </c>
      <c r="M11" s="68">
        <f t="shared" si="11"/>
        <v>2570</v>
      </c>
      <c r="N11" s="68">
        <f t="shared" si="12"/>
        <v>727</v>
      </c>
      <c r="O11" s="68">
        <f t="shared" si="13"/>
        <v>427</v>
      </c>
      <c r="P11" s="68">
        <f t="shared" si="14"/>
        <v>434</v>
      </c>
      <c r="Q11" s="69">
        <f t="shared" si="0"/>
        <v>8900</v>
      </c>
      <c r="R11" s="72">
        <v>8002</v>
      </c>
      <c r="S11" s="68">
        <f t="shared" si="1"/>
        <v>8900</v>
      </c>
      <c r="T11" s="71">
        <f t="shared" si="2"/>
        <v>98.88888888888889</v>
      </c>
      <c r="U11" s="105">
        <f t="shared" si="3"/>
        <v>-100</v>
      </c>
      <c r="V11" s="71">
        <f t="shared" si="4"/>
        <v>2.6308010641442507</v>
      </c>
      <c r="W11" s="72"/>
      <c r="X11" s="300">
        <f t="shared" si="5"/>
        <v>8900</v>
      </c>
      <c r="Y11" s="175">
        <f t="shared" si="6"/>
        <v>-100</v>
      </c>
      <c r="Z11" s="71">
        <f t="shared" si="7"/>
        <v>98.88888888888889</v>
      </c>
      <c r="AA11" s="106">
        <f t="shared" si="8"/>
        <v>2.6308010641442507</v>
      </c>
      <c r="AB11" s="319"/>
    </row>
    <row r="12" spans="1:28" ht="11.25">
      <c r="A12" s="64" t="s">
        <v>46</v>
      </c>
      <c r="B12" s="266">
        <v>3733</v>
      </c>
      <c r="C12" s="65">
        <v>4.9893</v>
      </c>
      <c r="D12" s="266">
        <v>400</v>
      </c>
      <c r="E12" s="232">
        <v>147722</v>
      </c>
      <c r="F12" s="233">
        <v>7.6</v>
      </c>
      <c r="G12" s="193"/>
      <c r="H12" s="67"/>
      <c r="I12" s="323">
        <v>8671</v>
      </c>
      <c r="J12" s="333">
        <v>8959</v>
      </c>
      <c r="K12" s="175">
        <f t="shared" si="9"/>
        <v>3482</v>
      </c>
      <c r="L12" s="68">
        <f t="shared" si="10"/>
        <v>1073</v>
      </c>
      <c r="M12" s="68">
        <f t="shared" si="11"/>
        <v>2093</v>
      </c>
      <c r="N12" s="68">
        <f t="shared" si="12"/>
        <v>876</v>
      </c>
      <c r="O12" s="68">
        <f t="shared" si="13"/>
        <v>391</v>
      </c>
      <c r="P12" s="68">
        <f t="shared" si="14"/>
        <v>0</v>
      </c>
      <c r="Q12" s="69">
        <f t="shared" si="0"/>
        <v>7915</v>
      </c>
      <c r="R12" s="72">
        <v>5655</v>
      </c>
      <c r="S12" s="68">
        <f t="shared" si="1"/>
        <v>7915</v>
      </c>
      <c r="T12" s="71">
        <f t="shared" si="2"/>
        <v>91.28128243570522</v>
      </c>
      <c r="U12" s="105">
        <f t="shared" si="3"/>
        <v>-756</v>
      </c>
      <c r="V12" s="71">
        <f t="shared" si="4"/>
        <v>2.1202785963032413</v>
      </c>
      <c r="W12" s="279">
        <v>1044</v>
      </c>
      <c r="X12" s="300">
        <f t="shared" si="5"/>
        <v>8959</v>
      </c>
      <c r="Y12" s="175">
        <f t="shared" si="6"/>
        <v>288</v>
      </c>
      <c r="Z12" s="71">
        <f t="shared" si="7"/>
        <v>103.32141621496945</v>
      </c>
      <c r="AA12" s="106">
        <f t="shared" si="8"/>
        <v>2.399946423787838</v>
      </c>
      <c r="AB12" s="319"/>
    </row>
    <row r="13" spans="1:28" ht="11.25">
      <c r="A13" s="64" t="s">
        <v>47</v>
      </c>
      <c r="B13" s="266">
        <v>2223</v>
      </c>
      <c r="C13" s="65">
        <v>4.6604</v>
      </c>
      <c r="D13" s="266">
        <v>174</v>
      </c>
      <c r="E13" s="232">
        <v>58882</v>
      </c>
      <c r="F13" s="233">
        <v>3.8</v>
      </c>
      <c r="G13" s="193">
        <v>1.8</v>
      </c>
      <c r="H13" s="67"/>
      <c r="I13" s="323">
        <v>4992</v>
      </c>
      <c r="J13" s="333">
        <v>5590</v>
      </c>
      <c r="K13" s="175">
        <f t="shared" si="9"/>
        <v>2073</v>
      </c>
      <c r="L13" s="68">
        <f t="shared" si="10"/>
        <v>1002</v>
      </c>
      <c r="M13" s="68">
        <f>ROUND($M$43/$D$43*D13,0)</f>
        <v>911</v>
      </c>
      <c r="N13" s="68">
        <f t="shared" si="12"/>
        <v>349</v>
      </c>
      <c r="O13" s="68">
        <f t="shared" si="13"/>
        <v>196</v>
      </c>
      <c r="P13" s="68">
        <f>ROUND($P$43/$G$43*G13,0)+1</f>
        <v>782</v>
      </c>
      <c r="Q13" s="69">
        <f t="shared" si="0"/>
        <v>5313</v>
      </c>
      <c r="R13" s="72">
        <v>3075</v>
      </c>
      <c r="S13" s="68">
        <f t="shared" si="1"/>
        <v>5313</v>
      </c>
      <c r="T13" s="71">
        <f t="shared" si="2"/>
        <v>106.43028846153845</v>
      </c>
      <c r="U13" s="105">
        <f t="shared" si="3"/>
        <v>321</v>
      </c>
      <c r="V13" s="71">
        <f t="shared" si="4"/>
        <v>2.390013495276653</v>
      </c>
      <c r="W13" s="279">
        <v>23</v>
      </c>
      <c r="X13" s="300">
        <f t="shared" si="5"/>
        <v>5336</v>
      </c>
      <c r="Y13" s="175">
        <f t="shared" si="6"/>
        <v>344</v>
      </c>
      <c r="Z13" s="71">
        <f t="shared" si="7"/>
        <v>106.89102564102564</v>
      </c>
      <c r="AA13" s="106">
        <f t="shared" si="8"/>
        <v>2.4003598740440846</v>
      </c>
      <c r="AB13" s="319"/>
    </row>
    <row r="14" spans="1:28" ht="11.25">
      <c r="A14" s="64" t="s">
        <v>48</v>
      </c>
      <c r="B14" s="266">
        <v>2245</v>
      </c>
      <c r="C14" s="65">
        <v>5.7591</v>
      </c>
      <c r="D14" s="266">
        <v>303</v>
      </c>
      <c r="E14" s="232">
        <v>127179</v>
      </c>
      <c r="F14" s="233">
        <v>33.3</v>
      </c>
      <c r="G14" s="193"/>
      <c r="H14" s="67"/>
      <c r="I14" s="323">
        <v>7705</v>
      </c>
      <c r="J14" s="333">
        <v>7775</v>
      </c>
      <c r="K14" s="175">
        <f t="shared" si="9"/>
        <v>2094</v>
      </c>
      <c r="L14" s="68">
        <f t="shared" si="10"/>
        <v>1239</v>
      </c>
      <c r="M14" s="68">
        <f t="shared" si="11"/>
        <v>1586</v>
      </c>
      <c r="N14" s="68">
        <f t="shared" si="12"/>
        <v>754</v>
      </c>
      <c r="O14" s="68">
        <f t="shared" si="13"/>
        <v>1714</v>
      </c>
      <c r="P14" s="68">
        <f t="shared" si="14"/>
        <v>0</v>
      </c>
      <c r="Q14" s="69">
        <f t="shared" si="0"/>
        <v>7387</v>
      </c>
      <c r="R14" s="72">
        <v>6069</v>
      </c>
      <c r="S14" s="68">
        <f t="shared" si="1"/>
        <v>7387</v>
      </c>
      <c r="T14" s="71">
        <f t="shared" si="2"/>
        <v>95.87280986372485</v>
      </c>
      <c r="U14" s="105">
        <f t="shared" si="3"/>
        <v>-318</v>
      </c>
      <c r="V14" s="71">
        <f t="shared" si="4"/>
        <v>3.2904231625835187</v>
      </c>
      <c r="W14" s="72"/>
      <c r="X14" s="300">
        <f t="shared" si="5"/>
        <v>7387</v>
      </c>
      <c r="Y14" s="175">
        <f t="shared" si="6"/>
        <v>-318</v>
      </c>
      <c r="Z14" s="71">
        <f t="shared" si="7"/>
        <v>95.87280986372485</v>
      </c>
      <c r="AA14" s="106">
        <f t="shared" si="8"/>
        <v>3.2904231625835187</v>
      </c>
      <c r="AB14" s="319"/>
    </row>
    <row r="15" spans="1:28" ht="11.25">
      <c r="A15" s="64" t="s">
        <v>49</v>
      </c>
      <c r="B15" s="266">
        <v>3280</v>
      </c>
      <c r="C15" s="65">
        <v>8.6009</v>
      </c>
      <c r="D15" s="266">
        <v>427</v>
      </c>
      <c r="E15" s="232">
        <v>133715</v>
      </c>
      <c r="F15" s="233">
        <v>43.1</v>
      </c>
      <c r="G15" s="193">
        <v>1</v>
      </c>
      <c r="H15" s="67"/>
      <c r="I15" s="323">
        <v>10248</v>
      </c>
      <c r="J15" s="333">
        <v>11145</v>
      </c>
      <c r="K15" s="175">
        <f t="shared" si="9"/>
        <v>3059</v>
      </c>
      <c r="L15" s="68">
        <f t="shared" si="10"/>
        <v>1850</v>
      </c>
      <c r="M15" s="68">
        <f t="shared" si="11"/>
        <v>2235</v>
      </c>
      <c r="N15" s="68">
        <f t="shared" si="12"/>
        <v>793</v>
      </c>
      <c r="O15" s="68">
        <f t="shared" si="13"/>
        <v>2218</v>
      </c>
      <c r="P15" s="68">
        <f t="shared" si="14"/>
        <v>434</v>
      </c>
      <c r="Q15" s="69">
        <f t="shared" si="0"/>
        <v>10589</v>
      </c>
      <c r="R15" s="72">
        <v>4306</v>
      </c>
      <c r="S15" s="68">
        <f t="shared" si="1"/>
        <v>10589</v>
      </c>
      <c r="T15" s="71">
        <f t="shared" si="2"/>
        <v>103.32747853239657</v>
      </c>
      <c r="U15" s="105">
        <f t="shared" si="3"/>
        <v>341</v>
      </c>
      <c r="V15" s="71">
        <f t="shared" si="4"/>
        <v>3.2283536585365855</v>
      </c>
      <c r="W15" s="72"/>
      <c r="X15" s="300">
        <f t="shared" si="5"/>
        <v>10589</v>
      </c>
      <c r="Y15" s="175">
        <f t="shared" si="6"/>
        <v>341</v>
      </c>
      <c r="Z15" s="71">
        <f t="shared" si="7"/>
        <v>103.32747853239657</v>
      </c>
      <c r="AA15" s="106">
        <f t="shared" si="8"/>
        <v>3.2283536585365855</v>
      </c>
      <c r="AB15" s="319"/>
    </row>
    <row r="16" spans="1:28" ht="11.25">
      <c r="A16" s="64" t="s">
        <v>50</v>
      </c>
      <c r="B16" s="266">
        <v>3250</v>
      </c>
      <c r="C16" s="65">
        <v>5.8966</v>
      </c>
      <c r="D16" s="266">
        <v>581</v>
      </c>
      <c r="E16" s="232">
        <v>262714</v>
      </c>
      <c r="F16" s="233">
        <v>55.2</v>
      </c>
      <c r="G16" s="193">
        <v>1</v>
      </c>
      <c r="H16" s="67"/>
      <c r="I16" s="323">
        <v>12139</v>
      </c>
      <c r="J16" s="333">
        <v>12814</v>
      </c>
      <c r="K16" s="175">
        <f t="shared" si="9"/>
        <v>3031</v>
      </c>
      <c r="L16" s="68">
        <f t="shared" si="10"/>
        <v>1268</v>
      </c>
      <c r="M16" s="68">
        <f t="shared" si="11"/>
        <v>3041</v>
      </c>
      <c r="N16" s="68">
        <f t="shared" si="12"/>
        <v>1557</v>
      </c>
      <c r="O16" s="68">
        <f t="shared" si="13"/>
        <v>2841</v>
      </c>
      <c r="P16" s="68">
        <f t="shared" si="14"/>
        <v>434</v>
      </c>
      <c r="Q16" s="69">
        <f t="shared" si="0"/>
        <v>12172</v>
      </c>
      <c r="R16" s="72">
        <v>18157</v>
      </c>
      <c r="S16" s="68">
        <f t="shared" si="1"/>
        <v>12172</v>
      </c>
      <c r="T16" s="71">
        <f t="shared" si="2"/>
        <v>100.27185105857154</v>
      </c>
      <c r="U16" s="105">
        <f t="shared" si="3"/>
        <v>33</v>
      </c>
      <c r="V16" s="71">
        <f t="shared" si="4"/>
        <v>3.745230769230769</v>
      </c>
      <c r="W16" s="72"/>
      <c r="X16" s="300">
        <f t="shared" si="5"/>
        <v>12172</v>
      </c>
      <c r="Y16" s="175">
        <f t="shared" si="6"/>
        <v>33</v>
      </c>
      <c r="Z16" s="71">
        <f t="shared" si="7"/>
        <v>100.27185105857154</v>
      </c>
      <c r="AA16" s="106">
        <f t="shared" si="8"/>
        <v>3.745230769230769</v>
      </c>
      <c r="AB16" s="319"/>
    </row>
    <row r="17" spans="1:28" ht="11.25">
      <c r="A17" s="64" t="s">
        <v>51</v>
      </c>
      <c r="B17" s="266">
        <v>1339</v>
      </c>
      <c r="C17" s="65">
        <v>3.7557</v>
      </c>
      <c r="D17" s="266">
        <v>134</v>
      </c>
      <c r="E17" s="232">
        <v>64866</v>
      </c>
      <c r="F17" s="233">
        <v>7</v>
      </c>
      <c r="G17" s="193">
        <v>1</v>
      </c>
      <c r="H17" s="67"/>
      <c r="I17" s="323">
        <v>4000</v>
      </c>
      <c r="J17" s="333">
        <v>4144</v>
      </c>
      <c r="K17" s="175">
        <f t="shared" si="9"/>
        <v>1249</v>
      </c>
      <c r="L17" s="68">
        <f t="shared" si="10"/>
        <v>808</v>
      </c>
      <c r="M17" s="68">
        <f t="shared" si="11"/>
        <v>701</v>
      </c>
      <c r="N17" s="68">
        <f t="shared" si="12"/>
        <v>384</v>
      </c>
      <c r="O17" s="68">
        <f t="shared" si="13"/>
        <v>360</v>
      </c>
      <c r="P17" s="68">
        <f t="shared" si="14"/>
        <v>434</v>
      </c>
      <c r="Q17" s="69">
        <f t="shared" si="0"/>
        <v>3936</v>
      </c>
      <c r="R17" s="72">
        <v>2235</v>
      </c>
      <c r="S17" s="68">
        <f t="shared" si="1"/>
        <v>3936</v>
      </c>
      <c r="T17" s="71">
        <f t="shared" si="2"/>
        <v>98.4</v>
      </c>
      <c r="U17" s="105">
        <f t="shared" si="3"/>
        <v>-64</v>
      </c>
      <c r="V17" s="71">
        <f t="shared" si="4"/>
        <v>2.939507094846901</v>
      </c>
      <c r="W17" s="72"/>
      <c r="X17" s="300">
        <f t="shared" si="5"/>
        <v>3936</v>
      </c>
      <c r="Y17" s="175">
        <f t="shared" si="6"/>
        <v>-64</v>
      </c>
      <c r="Z17" s="71">
        <f t="shared" si="7"/>
        <v>98.4</v>
      </c>
      <c r="AA17" s="106">
        <f t="shared" si="8"/>
        <v>2.939507094846901</v>
      </c>
      <c r="AB17" s="319"/>
    </row>
    <row r="18" spans="1:28" ht="11.25">
      <c r="A18" s="64" t="s">
        <v>52</v>
      </c>
      <c r="B18" s="266">
        <v>3207</v>
      </c>
      <c r="C18" s="65">
        <v>6.4982</v>
      </c>
      <c r="D18" s="266">
        <v>351</v>
      </c>
      <c r="E18" s="232">
        <v>128485</v>
      </c>
      <c r="F18" s="233">
        <v>29.5</v>
      </c>
      <c r="G18" s="193">
        <v>1.8</v>
      </c>
      <c r="H18" s="67"/>
      <c r="I18" s="323">
        <v>9250</v>
      </c>
      <c r="J18" s="333">
        <v>9775</v>
      </c>
      <c r="K18" s="175">
        <f t="shared" si="9"/>
        <v>2991</v>
      </c>
      <c r="L18" s="68">
        <f t="shared" si="10"/>
        <v>1398</v>
      </c>
      <c r="M18" s="68">
        <f t="shared" si="11"/>
        <v>1837</v>
      </c>
      <c r="N18" s="68">
        <f t="shared" si="12"/>
        <v>762</v>
      </c>
      <c r="O18" s="68">
        <f t="shared" si="13"/>
        <v>1518</v>
      </c>
      <c r="P18" s="68">
        <f>ROUND($P$43/$G$43*G18,0)+1</f>
        <v>782</v>
      </c>
      <c r="Q18" s="69">
        <f t="shared" si="0"/>
        <v>9288</v>
      </c>
      <c r="R18" s="72">
        <v>4470</v>
      </c>
      <c r="S18" s="68">
        <f t="shared" si="1"/>
        <v>9288</v>
      </c>
      <c r="T18" s="71">
        <f t="shared" si="2"/>
        <v>100.4108108108108</v>
      </c>
      <c r="U18" s="105">
        <f t="shared" si="3"/>
        <v>38</v>
      </c>
      <c r="V18" s="71">
        <f t="shared" si="4"/>
        <v>2.8961646398503276</v>
      </c>
      <c r="W18" s="72"/>
      <c r="X18" s="300">
        <f t="shared" si="5"/>
        <v>9288</v>
      </c>
      <c r="Y18" s="175">
        <f t="shared" si="6"/>
        <v>38</v>
      </c>
      <c r="Z18" s="71">
        <f t="shared" si="7"/>
        <v>100.4108108108108</v>
      </c>
      <c r="AA18" s="106">
        <f t="shared" si="8"/>
        <v>2.8961646398503276</v>
      </c>
      <c r="AB18" s="319"/>
    </row>
    <row r="19" spans="1:28" ht="11.25">
      <c r="A19" s="64" t="s">
        <v>53</v>
      </c>
      <c r="B19" s="266">
        <v>311</v>
      </c>
      <c r="C19" s="65">
        <v>4.9591</v>
      </c>
      <c r="D19" s="266">
        <v>0</v>
      </c>
      <c r="E19" s="232">
        <v>35389</v>
      </c>
      <c r="F19" s="233">
        <v>12</v>
      </c>
      <c r="G19" s="193"/>
      <c r="H19" s="67"/>
      <c r="I19" s="323">
        <v>2278</v>
      </c>
      <c r="J19" s="333">
        <v>2299</v>
      </c>
      <c r="K19" s="175">
        <f t="shared" si="9"/>
        <v>290</v>
      </c>
      <c r="L19" s="68">
        <f t="shared" si="10"/>
        <v>1067</v>
      </c>
      <c r="M19" s="68">
        <f t="shared" si="11"/>
        <v>0</v>
      </c>
      <c r="N19" s="68">
        <f t="shared" si="12"/>
        <v>210</v>
      </c>
      <c r="O19" s="68">
        <f t="shared" si="13"/>
        <v>618</v>
      </c>
      <c r="P19" s="68">
        <f t="shared" si="14"/>
        <v>0</v>
      </c>
      <c r="Q19" s="69">
        <f t="shared" si="0"/>
        <v>2185</v>
      </c>
      <c r="R19" s="72">
        <v>942</v>
      </c>
      <c r="S19" s="68">
        <f t="shared" si="1"/>
        <v>2185</v>
      </c>
      <c r="T19" s="71">
        <f t="shared" si="2"/>
        <v>95.91747146619842</v>
      </c>
      <c r="U19" s="105">
        <f t="shared" si="3"/>
        <v>-93</v>
      </c>
      <c r="V19" s="71">
        <f t="shared" si="4"/>
        <v>7.02572347266881</v>
      </c>
      <c r="W19" s="72"/>
      <c r="X19" s="300">
        <f t="shared" si="5"/>
        <v>2185</v>
      </c>
      <c r="Y19" s="175">
        <f t="shared" si="6"/>
        <v>-93</v>
      </c>
      <c r="Z19" s="71">
        <f t="shared" si="7"/>
        <v>95.91747146619842</v>
      </c>
      <c r="AA19" s="106">
        <f t="shared" si="8"/>
        <v>7.02572347266881</v>
      </c>
      <c r="AB19" s="319"/>
    </row>
    <row r="20" spans="1:28" ht="11.25">
      <c r="A20" s="64" t="s">
        <v>54</v>
      </c>
      <c r="B20" s="266">
        <v>843</v>
      </c>
      <c r="C20" s="65">
        <v>3.435</v>
      </c>
      <c r="D20" s="266">
        <v>0</v>
      </c>
      <c r="E20" s="232">
        <v>66151</v>
      </c>
      <c r="F20" s="233">
        <v>21.5</v>
      </c>
      <c r="G20" s="193"/>
      <c r="H20" s="67"/>
      <c r="I20" s="323">
        <v>3063</v>
      </c>
      <c r="J20" s="333">
        <v>3184</v>
      </c>
      <c r="K20" s="175">
        <f t="shared" si="9"/>
        <v>786</v>
      </c>
      <c r="L20" s="68">
        <f t="shared" si="10"/>
        <v>739</v>
      </c>
      <c r="M20" s="68">
        <f t="shared" si="11"/>
        <v>0</v>
      </c>
      <c r="N20" s="68">
        <f t="shared" si="12"/>
        <v>392</v>
      </c>
      <c r="O20" s="68">
        <f t="shared" si="13"/>
        <v>1107</v>
      </c>
      <c r="P20" s="68">
        <f t="shared" si="14"/>
        <v>0</v>
      </c>
      <c r="Q20" s="69">
        <f t="shared" si="0"/>
        <v>3024</v>
      </c>
      <c r="R20" s="72">
        <v>1507</v>
      </c>
      <c r="S20" s="68">
        <f t="shared" si="1"/>
        <v>3024</v>
      </c>
      <c r="T20" s="71">
        <f t="shared" si="2"/>
        <v>98.72673849167482</v>
      </c>
      <c r="U20" s="105">
        <f t="shared" si="3"/>
        <v>-39</v>
      </c>
      <c r="V20" s="71">
        <f t="shared" si="4"/>
        <v>3.587188612099644</v>
      </c>
      <c r="W20" s="72"/>
      <c r="X20" s="300">
        <f t="shared" si="5"/>
        <v>3024</v>
      </c>
      <c r="Y20" s="175">
        <f t="shared" si="6"/>
        <v>-39</v>
      </c>
      <c r="Z20" s="71">
        <f t="shared" si="7"/>
        <v>98.72673849167482</v>
      </c>
      <c r="AA20" s="106">
        <f t="shared" si="8"/>
        <v>3.587188612099644</v>
      </c>
      <c r="AB20" s="319"/>
    </row>
    <row r="21" spans="1:28" ht="11.25">
      <c r="A21" s="64" t="s">
        <v>55</v>
      </c>
      <c r="B21" s="266">
        <v>8390</v>
      </c>
      <c r="C21" s="65">
        <v>8.0985</v>
      </c>
      <c r="D21" s="266">
        <v>634</v>
      </c>
      <c r="E21" s="232">
        <v>315480</v>
      </c>
      <c r="F21" s="233">
        <v>19.5</v>
      </c>
      <c r="G21" s="193">
        <v>1.8</v>
      </c>
      <c r="H21" s="67"/>
      <c r="I21" s="323">
        <v>19618</v>
      </c>
      <c r="J21" s="333">
        <v>20135</v>
      </c>
      <c r="K21" s="175">
        <f t="shared" si="9"/>
        <v>7825</v>
      </c>
      <c r="L21" s="68">
        <f t="shared" si="10"/>
        <v>1742</v>
      </c>
      <c r="M21" s="68">
        <f>ROUND($M$43/$D$43*D21,0)</f>
        <v>3318</v>
      </c>
      <c r="N21" s="68">
        <f t="shared" si="12"/>
        <v>1870</v>
      </c>
      <c r="O21" s="68">
        <f t="shared" si="13"/>
        <v>1004</v>
      </c>
      <c r="P21" s="68">
        <f>ROUND($P$43/$G$43*G21,0)</f>
        <v>781</v>
      </c>
      <c r="Q21" s="69">
        <f t="shared" si="0"/>
        <v>16540</v>
      </c>
      <c r="R21" s="72">
        <v>11720</v>
      </c>
      <c r="S21" s="68">
        <f t="shared" si="1"/>
        <v>16540</v>
      </c>
      <c r="T21" s="71">
        <f t="shared" si="2"/>
        <v>84.31032725048425</v>
      </c>
      <c r="U21" s="105">
        <f t="shared" si="3"/>
        <v>-3078</v>
      </c>
      <c r="V21" s="71">
        <f t="shared" si="4"/>
        <v>1.9713945172824792</v>
      </c>
      <c r="W21" s="279">
        <v>3596</v>
      </c>
      <c r="X21" s="300">
        <f t="shared" si="5"/>
        <v>20136</v>
      </c>
      <c r="Y21" s="175">
        <f t="shared" si="6"/>
        <v>518</v>
      </c>
      <c r="Z21" s="71">
        <f t="shared" si="7"/>
        <v>102.64043225609134</v>
      </c>
      <c r="AA21" s="106">
        <f t="shared" si="8"/>
        <v>2.4</v>
      </c>
      <c r="AB21" s="319"/>
    </row>
    <row r="22" spans="1:28" ht="11.25">
      <c r="A22" s="64" t="s">
        <v>56</v>
      </c>
      <c r="B22" s="266">
        <v>10001</v>
      </c>
      <c r="C22" s="65">
        <v>5.2337</v>
      </c>
      <c r="D22" s="266">
        <v>683</v>
      </c>
      <c r="E22" s="232">
        <v>218895</v>
      </c>
      <c r="F22" s="233">
        <v>11.5</v>
      </c>
      <c r="G22" s="193">
        <v>2.6</v>
      </c>
      <c r="H22" s="67"/>
      <c r="I22" s="323">
        <v>25541</v>
      </c>
      <c r="J22" s="333">
        <v>24002</v>
      </c>
      <c r="K22" s="175">
        <f t="shared" si="9"/>
        <v>9327</v>
      </c>
      <c r="L22" s="68">
        <f t="shared" si="10"/>
        <v>1126</v>
      </c>
      <c r="M22" s="68">
        <f t="shared" si="11"/>
        <v>3574</v>
      </c>
      <c r="N22" s="68">
        <f t="shared" si="12"/>
        <v>1298</v>
      </c>
      <c r="O22" s="68">
        <f t="shared" si="13"/>
        <v>592</v>
      </c>
      <c r="P22" s="68">
        <f t="shared" si="14"/>
        <v>1129</v>
      </c>
      <c r="Q22" s="69">
        <f t="shared" si="0"/>
        <v>17046</v>
      </c>
      <c r="R22" s="72">
        <v>15905</v>
      </c>
      <c r="S22" s="68">
        <f t="shared" si="1"/>
        <v>17046</v>
      </c>
      <c r="T22" s="71">
        <f t="shared" si="2"/>
        <v>66.73975177166125</v>
      </c>
      <c r="U22" s="105">
        <f t="shared" si="3"/>
        <v>-8495</v>
      </c>
      <c r="V22" s="71">
        <f t="shared" si="4"/>
        <v>1.7044295570442956</v>
      </c>
      <c r="W22" s="279">
        <v>6956</v>
      </c>
      <c r="X22" s="300">
        <f t="shared" si="5"/>
        <v>24002</v>
      </c>
      <c r="Y22" s="175">
        <f t="shared" si="6"/>
        <v>-1539</v>
      </c>
      <c r="Z22" s="71">
        <f t="shared" si="7"/>
        <v>93.97439411142868</v>
      </c>
      <c r="AA22" s="106">
        <f t="shared" si="8"/>
        <v>2.3999600039996</v>
      </c>
      <c r="AB22" s="319"/>
    </row>
    <row r="23" spans="1:28" ht="11.25">
      <c r="A23" s="64" t="s">
        <v>57</v>
      </c>
      <c r="B23" s="266">
        <v>2342</v>
      </c>
      <c r="C23" s="65">
        <v>8.2462</v>
      </c>
      <c r="D23" s="266">
        <v>244</v>
      </c>
      <c r="E23" s="232">
        <v>160112</v>
      </c>
      <c r="F23" s="233">
        <v>4.9</v>
      </c>
      <c r="G23" s="193">
        <v>1.8</v>
      </c>
      <c r="H23" s="67"/>
      <c r="I23" s="323">
        <v>7340</v>
      </c>
      <c r="J23" s="333">
        <v>7597</v>
      </c>
      <c r="K23" s="175">
        <f t="shared" si="9"/>
        <v>2184</v>
      </c>
      <c r="L23" s="68">
        <f t="shared" si="10"/>
        <v>1774</v>
      </c>
      <c r="M23" s="68">
        <f t="shared" si="11"/>
        <v>1277</v>
      </c>
      <c r="N23" s="68">
        <f t="shared" si="12"/>
        <v>949</v>
      </c>
      <c r="O23" s="68">
        <f>ROUND($O$43/$F$43*F23,0)</f>
        <v>252</v>
      </c>
      <c r="P23" s="68">
        <f>ROUND($P$43/$G$43*G23,0)+1</f>
        <v>782</v>
      </c>
      <c r="Q23" s="69">
        <f t="shared" si="0"/>
        <v>7218</v>
      </c>
      <c r="R23" s="72">
        <v>6763</v>
      </c>
      <c r="S23" s="68">
        <f t="shared" si="1"/>
        <v>7218</v>
      </c>
      <c r="T23" s="71">
        <f t="shared" si="2"/>
        <v>98.33787465940055</v>
      </c>
      <c r="U23" s="105">
        <f t="shared" si="3"/>
        <v>-122</v>
      </c>
      <c r="V23" s="71">
        <f t="shared" si="4"/>
        <v>3.0819812126387705</v>
      </c>
      <c r="W23" s="72"/>
      <c r="X23" s="300">
        <f t="shared" si="5"/>
        <v>7218</v>
      </c>
      <c r="Y23" s="175">
        <f t="shared" si="6"/>
        <v>-122</v>
      </c>
      <c r="Z23" s="71">
        <f t="shared" si="7"/>
        <v>98.33787465940055</v>
      </c>
      <c r="AA23" s="106">
        <f t="shared" si="8"/>
        <v>3.0819812126387705</v>
      </c>
      <c r="AB23" s="319"/>
    </row>
    <row r="24" spans="1:28" ht="11.25">
      <c r="A24" s="64" t="s">
        <v>58</v>
      </c>
      <c r="B24" s="266">
        <v>622</v>
      </c>
      <c r="C24" s="65">
        <v>2.7164</v>
      </c>
      <c r="D24" s="266">
        <v>52</v>
      </c>
      <c r="E24" s="232">
        <v>60052</v>
      </c>
      <c r="F24" s="233">
        <v>3.5</v>
      </c>
      <c r="G24" s="193">
        <v>1</v>
      </c>
      <c r="H24" s="67"/>
      <c r="I24" s="323">
        <v>2499</v>
      </c>
      <c r="J24" s="333">
        <v>2534</v>
      </c>
      <c r="K24" s="175">
        <f t="shared" si="9"/>
        <v>580</v>
      </c>
      <c r="L24" s="68">
        <f t="shared" si="10"/>
        <v>584</v>
      </c>
      <c r="M24" s="68">
        <f t="shared" si="11"/>
        <v>272</v>
      </c>
      <c r="N24" s="68">
        <f t="shared" si="12"/>
        <v>356</v>
      </c>
      <c r="O24" s="68">
        <f t="shared" si="13"/>
        <v>180</v>
      </c>
      <c r="P24" s="68">
        <f t="shared" si="14"/>
        <v>434</v>
      </c>
      <c r="Q24" s="69">
        <f t="shared" si="0"/>
        <v>2406</v>
      </c>
      <c r="R24" s="72">
        <v>1185</v>
      </c>
      <c r="S24" s="68">
        <f t="shared" si="1"/>
        <v>2406</v>
      </c>
      <c r="T24" s="71">
        <f t="shared" si="2"/>
        <v>96.27851140456183</v>
      </c>
      <c r="U24" s="105">
        <f t="shared" si="3"/>
        <v>-93</v>
      </c>
      <c r="V24" s="71">
        <f t="shared" si="4"/>
        <v>3.8681672025723475</v>
      </c>
      <c r="W24" s="72"/>
      <c r="X24" s="300">
        <f t="shared" si="5"/>
        <v>2406</v>
      </c>
      <c r="Y24" s="175">
        <f t="shared" si="6"/>
        <v>-93</v>
      </c>
      <c r="Z24" s="71">
        <f t="shared" si="7"/>
        <v>96.27851140456183</v>
      </c>
      <c r="AA24" s="106">
        <f t="shared" si="8"/>
        <v>3.8681672025723475</v>
      </c>
      <c r="AB24" s="319"/>
    </row>
    <row r="25" spans="1:28" ht="11.25">
      <c r="A25" s="64" t="s">
        <v>59</v>
      </c>
      <c r="B25" s="266">
        <v>1358</v>
      </c>
      <c r="C25" s="65">
        <v>2.4748</v>
      </c>
      <c r="D25" s="266">
        <v>240</v>
      </c>
      <c r="E25" s="232">
        <v>45874</v>
      </c>
      <c r="F25" s="233">
        <v>10.3</v>
      </c>
      <c r="G25" s="193">
        <v>1.8</v>
      </c>
      <c r="H25" s="67"/>
      <c r="I25" s="323">
        <v>4415</v>
      </c>
      <c r="J25" s="333">
        <v>4881</v>
      </c>
      <c r="K25" s="175">
        <f t="shared" si="9"/>
        <v>1267</v>
      </c>
      <c r="L25" s="68">
        <f t="shared" si="10"/>
        <v>532</v>
      </c>
      <c r="M25" s="68">
        <f t="shared" si="11"/>
        <v>1256</v>
      </c>
      <c r="N25" s="68">
        <f t="shared" si="12"/>
        <v>272</v>
      </c>
      <c r="O25" s="68">
        <f t="shared" si="13"/>
        <v>530</v>
      </c>
      <c r="P25" s="68">
        <f>ROUND($P$43/$G$43*G25,0)+1</f>
        <v>782</v>
      </c>
      <c r="Q25" s="69">
        <f t="shared" si="0"/>
        <v>4639</v>
      </c>
      <c r="R25" s="72">
        <v>2316</v>
      </c>
      <c r="S25" s="68">
        <f t="shared" si="1"/>
        <v>4639</v>
      </c>
      <c r="T25" s="71">
        <f t="shared" si="2"/>
        <v>105.0736126840317</v>
      </c>
      <c r="U25" s="105">
        <f t="shared" si="3"/>
        <v>224</v>
      </c>
      <c r="V25" s="71">
        <f t="shared" si="4"/>
        <v>3.4160530191458025</v>
      </c>
      <c r="W25" s="72"/>
      <c r="X25" s="300">
        <f t="shared" si="5"/>
        <v>4639</v>
      </c>
      <c r="Y25" s="175">
        <f t="shared" si="6"/>
        <v>224</v>
      </c>
      <c r="Z25" s="71">
        <f t="shared" si="7"/>
        <v>105.0736126840317</v>
      </c>
      <c r="AA25" s="106">
        <f t="shared" si="8"/>
        <v>3.4160530191458025</v>
      </c>
      <c r="AB25" s="319"/>
    </row>
    <row r="26" spans="1:28" ht="11.25">
      <c r="A26" s="64" t="s">
        <v>60</v>
      </c>
      <c r="B26" s="266">
        <v>3146</v>
      </c>
      <c r="C26" s="65">
        <v>3.6809</v>
      </c>
      <c r="D26" s="266">
        <v>253</v>
      </c>
      <c r="E26" s="232">
        <v>138550</v>
      </c>
      <c r="F26" s="233">
        <v>2.7</v>
      </c>
      <c r="G26" s="193">
        <v>1</v>
      </c>
      <c r="H26" s="67"/>
      <c r="I26" s="323">
        <v>7402</v>
      </c>
      <c r="J26" s="333">
        <v>7550</v>
      </c>
      <c r="K26" s="175">
        <f t="shared" si="9"/>
        <v>2934</v>
      </c>
      <c r="L26" s="68">
        <f t="shared" si="10"/>
        <v>792</v>
      </c>
      <c r="M26" s="68">
        <f t="shared" si="11"/>
        <v>1324</v>
      </c>
      <c r="N26" s="68">
        <f t="shared" si="12"/>
        <v>821</v>
      </c>
      <c r="O26" s="68">
        <f t="shared" si="13"/>
        <v>139</v>
      </c>
      <c r="P26" s="68">
        <f t="shared" si="14"/>
        <v>434</v>
      </c>
      <c r="Q26" s="69">
        <f t="shared" si="0"/>
        <v>6444</v>
      </c>
      <c r="R26" s="72">
        <v>8994</v>
      </c>
      <c r="S26" s="68">
        <f t="shared" si="1"/>
        <v>6444</v>
      </c>
      <c r="T26" s="71">
        <f t="shared" si="2"/>
        <v>87.05755201296947</v>
      </c>
      <c r="U26" s="105">
        <f t="shared" si="3"/>
        <v>-958</v>
      </c>
      <c r="V26" s="71">
        <f t="shared" si="4"/>
        <v>2.048315321042594</v>
      </c>
      <c r="W26" s="279">
        <v>1106</v>
      </c>
      <c r="X26" s="300">
        <f t="shared" si="5"/>
        <v>7550</v>
      </c>
      <c r="Y26" s="175">
        <f t="shared" si="6"/>
        <v>148</v>
      </c>
      <c r="Z26" s="71">
        <f t="shared" si="7"/>
        <v>101.99945960551202</v>
      </c>
      <c r="AA26" s="106">
        <f t="shared" si="8"/>
        <v>2.3998728544183088</v>
      </c>
      <c r="AB26" s="319"/>
    </row>
    <row r="27" spans="1:28" ht="11.25">
      <c r="A27" s="64" t="s">
        <v>61</v>
      </c>
      <c r="B27" s="266">
        <v>282</v>
      </c>
      <c r="C27" s="65">
        <v>3.8085</v>
      </c>
      <c r="D27" s="266">
        <v>0</v>
      </c>
      <c r="E27" s="232">
        <v>26746</v>
      </c>
      <c r="F27" s="233">
        <v>1.8</v>
      </c>
      <c r="G27" s="193"/>
      <c r="H27" s="67"/>
      <c r="I27" s="323">
        <v>2041</v>
      </c>
      <c r="J27" s="333">
        <v>1404</v>
      </c>
      <c r="K27" s="175">
        <f t="shared" si="9"/>
        <v>263</v>
      </c>
      <c r="L27" s="68">
        <f t="shared" si="10"/>
        <v>819</v>
      </c>
      <c r="M27" s="68">
        <f t="shared" si="11"/>
        <v>0</v>
      </c>
      <c r="N27" s="68">
        <f t="shared" si="12"/>
        <v>159</v>
      </c>
      <c r="O27" s="68">
        <f t="shared" si="13"/>
        <v>93</v>
      </c>
      <c r="P27" s="68">
        <f t="shared" si="14"/>
        <v>0</v>
      </c>
      <c r="Q27" s="69">
        <f t="shared" si="0"/>
        <v>1334</v>
      </c>
      <c r="R27" s="72">
        <v>760</v>
      </c>
      <c r="S27" s="68">
        <f t="shared" si="1"/>
        <v>1334</v>
      </c>
      <c r="T27" s="71">
        <f t="shared" si="2"/>
        <v>65.36011758941696</v>
      </c>
      <c r="U27" s="105">
        <f t="shared" si="3"/>
        <v>-707</v>
      </c>
      <c r="V27" s="71">
        <f t="shared" si="4"/>
        <v>4.7304964539007095</v>
      </c>
      <c r="W27" s="72"/>
      <c r="X27" s="300">
        <f t="shared" si="5"/>
        <v>1334</v>
      </c>
      <c r="Y27" s="175">
        <f t="shared" si="6"/>
        <v>-707</v>
      </c>
      <c r="Z27" s="71">
        <f t="shared" si="7"/>
        <v>65.36011758941696</v>
      </c>
      <c r="AA27" s="106">
        <f t="shared" si="8"/>
        <v>4.7304964539007095</v>
      </c>
      <c r="AB27" s="319"/>
    </row>
    <row r="28" spans="1:28" ht="11.25">
      <c r="A28" s="64" t="s">
        <v>62</v>
      </c>
      <c r="B28" s="266">
        <v>6224</v>
      </c>
      <c r="C28" s="65">
        <v>1.7864</v>
      </c>
      <c r="D28" s="266">
        <v>424</v>
      </c>
      <c r="E28" s="232">
        <v>49337</v>
      </c>
      <c r="F28" s="233">
        <v>17</v>
      </c>
      <c r="G28" s="193"/>
      <c r="H28" s="67"/>
      <c r="I28" s="323">
        <v>14777</v>
      </c>
      <c r="J28" s="333">
        <v>14939</v>
      </c>
      <c r="K28" s="175">
        <f t="shared" si="9"/>
        <v>5805</v>
      </c>
      <c r="L28" s="68">
        <f>ROUND($L$43/$C$43*C28,0)</f>
        <v>384</v>
      </c>
      <c r="M28" s="68">
        <f t="shared" si="11"/>
        <v>2219</v>
      </c>
      <c r="N28" s="68">
        <f t="shared" si="12"/>
        <v>292</v>
      </c>
      <c r="O28" s="68">
        <f t="shared" si="13"/>
        <v>875</v>
      </c>
      <c r="P28" s="68">
        <f t="shared" si="14"/>
        <v>0</v>
      </c>
      <c r="Q28" s="69">
        <f t="shared" si="0"/>
        <v>9575</v>
      </c>
      <c r="R28" s="72">
        <v>11904</v>
      </c>
      <c r="S28" s="68">
        <f t="shared" si="1"/>
        <v>9575</v>
      </c>
      <c r="T28" s="71">
        <f t="shared" si="2"/>
        <v>64.7966434323611</v>
      </c>
      <c r="U28" s="105">
        <f t="shared" si="3"/>
        <v>-5202</v>
      </c>
      <c r="V28" s="71">
        <f t="shared" si="4"/>
        <v>1.5383997429305913</v>
      </c>
      <c r="W28" s="279">
        <v>5363</v>
      </c>
      <c r="X28" s="300">
        <f t="shared" si="5"/>
        <v>14938</v>
      </c>
      <c r="Y28" s="175">
        <f t="shared" si="6"/>
        <v>161</v>
      </c>
      <c r="Z28" s="71">
        <f t="shared" si="7"/>
        <v>101.08953102794884</v>
      </c>
      <c r="AA28" s="106">
        <f t="shared" si="8"/>
        <v>2.4000642673521853</v>
      </c>
      <c r="AB28" s="319"/>
    </row>
    <row r="29" spans="1:28" ht="11.25">
      <c r="A29" s="64" t="s">
        <v>86</v>
      </c>
      <c r="B29" s="266">
        <v>751</v>
      </c>
      <c r="C29" s="65">
        <v>3.274</v>
      </c>
      <c r="D29" s="266">
        <v>0</v>
      </c>
      <c r="E29" s="232">
        <v>42085</v>
      </c>
      <c r="F29" s="233">
        <v>0.8</v>
      </c>
      <c r="G29" s="193"/>
      <c r="H29" s="67"/>
      <c r="I29" s="323">
        <v>1750</v>
      </c>
      <c r="J29" s="333">
        <v>1802</v>
      </c>
      <c r="K29" s="175">
        <f t="shared" si="9"/>
        <v>700</v>
      </c>
      <c r="L29" s="68">
        <f t="shared" si="10"/>
        <v>704</v>
      </c>
      <c r="M29" s="68">
        <f t="shared" si="11"/>
        <v>0</v>
      </c>
      <c r="N29" s="68">
        <f t="shared" si="12"/>
        <v>249</v>
      </c>
      <c r="O29" s="68">
        <f t="shared" si="13"/>
        <v>41</v>
      </c>
      <c r="P29" s="68">
        <f t="shared" si="14"/>
        <v>0</v>
      </c>
      <c r="Q29" s="69">
        <f t="shared" si="0"/>
        <v>1694</v>
      </c>
      <c r="R29" s="72">
        <v>1028</v>
      </c>
      <c r="S29" s="68">
        <f t="shared" si="1"/>
        <v>1694</v>
      </c>
      <c r="T29" s="71">
        <f t="shared" si="2"/>
        <v>96.8</v>
      </c>
      <c r="U29" s="105">
        <f t="shared" si="3"/>
        <v>-56</v>
      </c>
      <c r="V29" s="71">
        <f t="shared" si="4"/>
        <v>2.255659121171771</v>
      </c>
      <c r="W29" s="279">
        <v>108</v>
      </c>
      <c r="X29" s="300">
        <f t="shared" si="5"/>
        <v>1802</v>
      </c>
      <c r="Y29" s="175">
        <f t="shared" si="6"/>
        <v>52</v>
      </c>
      <c r="Z29" s="71">
        <f t="shared" si="7"/>
        <v>102.97142857142858</v>
      </c>
      <c r="AA29" s="106">
        <f t="shared" si="8"/>
        <v>2.3994673768308923</v>
      </c>
      <c r="AB29" s="319"/>
    </row>
    <row r="30" spans="1:28" ht="11.25">
      <c r="A30" s="64" t="s">
        <v>63</v>
      </c>
      <c r="B30" s="266">
        <v>3892</v>
      </c>
      <c r="C30" s="65">
        <v>9.8723</v>
      </c>
      <c r="D30" s="266">
        <v>306</v>
      </c>
      <c r="E30" s="232">
        <v>287036</v>
      </c>
      <c r="F30" s="233">
        <v>13.9</v>
      </c>
      <c r="G30" s="193">
        <v>1.8</v>
      </c>
      <c r="H30" s="67"/>
      <c r="I30" s="323">
        <v>10247</v>
      </c>
      <c r="J30" s="333">
        <v>11109</v>
      </c>
      <c r="K30" s="175">
        <f t="shared" si="9"/>
        <v>3630</v>
      </c>
      <c r="L30" s="68">
        <f t="shared" si="10"/>
        <v>2124</v>
      </c>
      <c r="M30" s="68">
        <f t="shared" si="11"/>
        <v>1601</v>
      </c>
      <c r="N30" s="68">
        <f t="shared" si="12"/>
        <v>1701</v>
      </c>
      <c r="O30" s="68">
        <f>ROUND($O$43/$F$43*F30,0)+1</f>
        <v>716</v>
      </c>
      <c r="P30" s="68">
        <f>ROUND($P$43/$G$43*G30,0)+1</f>
        <v>782</v>
      </c>
      <c r="Q30" s="69">
        <f t="shared" si="0"/>
        <v>10554</v>
      </c>
      <c r="R30" s="72">
        <v>5029</v>
      </c>
      <c r="S30" s="68">
        <f t="shared" si="1"/>
        <v>10554</v>
      </c>
      <c r="T30" s="71">
        <f t="shared" si="2"/>
        <v>102.99599882892554</v>
      </c>
      <c r="U30" s="105">
        <f t="shared" si="3"/>
        <v>307</v>
      </c>
      <c r="V30" s="71">
        <f t="shared" si="4"/>
        <v>2.7117163412127443</v>
      </c>
      <c r="W30" s="72"/>
      <c r="X30" s="300">
        <f t="shared" si="5"/>
        <v>10554</v>
      </c>
      <c r="Y30" s="175">
        <f t="shared" si="6"/>
        <v>307</v>
      </c>
      <c r="Z30" s="71">
        <f t="shared" si="7"/>
        <v>102.99599882892554</v>
      </c>
      <c r="AA30" s="106">
        <f t="shared" si="8"/>
        <v>2.7117163412127443</v>
      </c>
      <c r="AB30" s="319"/>
    </row>
    <row r="31" spans="1:28" ht="11.25">
      <c r="A31" s="64" t="s">
        <v>64</v>
      </c>
      <c r="B31" s="266">
        <v>2309</v>
      </c>
      <c r="C31" s="65">
        <v>3.798</v>
      </c>
      <c r="D31" s="266">
        <v>511</v>
      </c>
      <c r="E31" s="232">
        <v>85431</v>
      </c>
      <c r="F31" s="233">
        <v>9.1</v>
      </c>
      <c r="G31" s="193">
        <v>1.8</v>
      </c>
      <c r="H31" s="67"/>
      <c r="I31" s="323">
        <v>7528</v>
      </c>
      <c r="J31" s="333">
        <v>7791</v>
      </c>
      <c r="K31" s="175">
        <f t="shared" si="9"/>
        <v>2153</v>
      </c>
      <c r="L31" s="68">
        <f t="shared" si="10"/>
        <v>817</v>
      </c>
      <c r="M31" s="68">
        <f t="shared" si="11"/>
        <v>2674</v>
      </c>
      <c r="N31" s="68">
        <f t="shared" si="12"/>
        <v>506</v>
      </c>
      <c r="O31" s="68">
        <f t="shared" si="13"/>
        <v>468</v>
      </c>
      <c r="P31" s="68">
        <f>ROUND($P$43/$G$43*G31,0)+1</f>
        <v>782</v>
      </c>
      <c r="Q31" s="69">
        <f t="shared" si="0"/>
        <v>7400</v>
      </c>
      <c r="R31" s="72">
        <v>3340</v>
      </c>
      <c r="S31" s="68">
        <f t="shared" si="1"/>
        <v>7400</v>
      </c>
      <c r="T31" s="71">
        <f t="shared" si="2"/>
        <v>98.29968119022317</v>
      </c>
      <c r="U31" s="105">
        <f t="shared" si="3"/>
        <v>-128</v>
      </c>
      <c r="V31" s="71">
        <f t="shared" si="4"/>
        <v>3.2048505846686877</v>
      </c>
      <c r="W31" s="72"/>
      <c r="X31" s="300">
        <f t="shared" si="5"/>
        <v>7400</v>
      </c>
      <c r="Y31" s="175">
        <f t="shared" si="6"/>
        <v>-128</v>
      </c>
      <c r="Z31" s="71">
        <f t="shared" si="7"/>
        <v>98.29968119022317</v>
      </c>
      <c r="AA31" s="106">
        <f t="shared" si="8"/>
        <v>3.2048505846686877</v>
      </c>
      <c r="AB31" s="319"/>
    </row>
    <row r="32" spans="1:28" ht="11.25">
      <c r="A32" s="64" t="s">
        <v>65</v>
      </c>
      <c r="B32" s="266">
        <v>2893</v>
      </c>
      <c r="C32" s="65">
        <v>7.5909</v>
      </c>
      <c r="D32" s="266">
        <v>198</v>
      </c>
      <c r="E32" s="232">
        <v>204588</v>
      </c>
      <c r="F32" s="233">
        <v>17.1</v>
      </c>
      <c r="G32" s="193"/>
      <c r="H32" s="67"/>
      <c r="I32" s="323">
        <v>7040</v>
      </c>
      <c r="J32" s="333">
        <v>7854</v>
      </c>
      <c r="K32" s="175">
        <f t="shared" si="9"/>
        <v>2698</v>
      </c>
      <c r="L32" s="68">
        <f t="shared" si="10"/>
        <v>1633</v>
      </c>
      <c r="M32" s="68">
        <f t="shared" si="11"/>
        <v>1036</v>
      </c>
      <c r="N32" s="68">
        <f t="shared" si="12"/>
        <v>1213</v>
      </c>
      <c r="O32" s="68">
        <f t="shared" si="13"/>
        <v>880</v>
      </c>
      <c r="P32" s="68">
        <f t="shared" si="14"/>
        <v>0</v>
      </c>
      <c r="Q32" s="69">
        <f t="shared" si="0"/>
        <v>7460</v>
      </c>
      <c r="R32" s="72">
        <v>4555</v>
      </c>
      <c r="S32" s="68">
        <f t="shared" si="1"/>
        <v>7460</v>
      </c>
      <c r="T32" s="71">
        <f t="shared" si="2"/>
        <v>105.96590909090908</v>
      </c>
      <c r="U32" s="105">
        <f t="shared" si="3"/>
        <v>420</v>
      </c>
      <c r="V32" s="71">
        <f t="shared" si="4"/>
        <v>2.5786380919460767</v>
      </c>
      <c r="W32" s="72"/>
      <c r="X32" s="300">
        <f t="shared" si="5"/>
        <v>7460</v>
      </c>
      <c r="Y32" s="175">
        <f t="shared" si="6"/>
        <v>420</v>
      </c>
      <c r="Z32" s="71">
        <f t="shared" si="7"/>
        <v>105.96590909090908</v>
      </c>
      <c r="AA32" s="106">
        <f t="shared" si="8"/>
        <v>2.5786380919460767</v>
      </c>
      <c r="AB32" s="319"/>
    </row>
    <row r="33" spans="1:28" ht="11.25">
      <c r="A33" s="64" t="s">
        <v>66</v>
      </c>
      <c r="B33" s="266">
        <v>6420</v>
      </c>
      <c r="C33" s="65">
        <v>5.1354</v>
      </c>
      <c r="D33" s="266">
        <v>481</v>
      </c>
      <c r="E33" s="232">
        <v>236094</v>
      </c>
      <c r="F33" s="233">
        <v>7.5</v>
      </c>
      <c r="G33" s="193">
        <v>1.8</v>
      </c>
      <c r="H33" s="67"/>
      <c r="I33" s="323">
        <v>15334</v>
      </c>
      <c r="J33" s="333">
        <v>15408</v>
      </c>
      <c r="K33" s="175">
        <f t="shared" si="9"/>
        <v>5988</v>
      </c>
      <c r="L33" s="68">
        <f t="shared" si="10"/>
        <v>1105</v>
      </c>
      <c r="M33" s="68">
        <f t="shared" si="11"/>
        <v>2517</v>
      </c>
      <c r="N33" s="68">
        <f t="shared" si="12"/>
        <v>1399</v>
      </c>
      <c r="O33" s="68">
        <f t="shared" si="13"/>
        <v>386</v>
      </c>
      <c r="P33" s="68">
        <f t="shared" si="14"/>
        <v>781</v>
      </c>
      <c r="Q33" s="69">
        <f t="shared" si="0"/>
        <v>12176</v>
      </c>
      <c r="R33" s="72">
        <v>10680</v>
      </c>
      <c r="S33" s="68">
        <f t="shared" si="1"/>
        <v>12176</v>
      </c>
      <c r="T33" s="71">
        <f t="shared" si="2"/>
        <v>79.40524325029347</v>
      </c>
      <c r="U33" s="105">
        <f t="shared" si="3"/>
        <v>-3158</v>
      </c>
      <c r="V33" s="71">
        <f t="shared" si="4"/>
        <v>1.8965732087227414</v>
      </c>
      <c r="W33" s="279">
        <v>3232</v>
      </c>
      <c r="X33" s="300">
        <f t="shared" si="5"/>
        <v>15408</v>
      </c>
      <c r="Y33" s="175">
        <f t="shared" si="6"/>
        <v>74</v>
      </c>
      <c r="Z33" s="71">
        <f t="shared" si="7"/>
        <v>100.48258771357767</v>
      </c>
      <c r="AA33" s="106">
        <f t="shared" si="8"/>
        <v>2.4</v>
      </c>
      <c r="AB33" s="319"/>
    </row>
    <row r="34" spans="1:28" ht="11.25">
      <c r="A34" s="64" t="s">
        <v>67</v>
      </c>
      <c r="B34" s="266">
        <v>2906</v>
      </c>
      <c r="C34" s="65">
        <v>4.9932</v>
      </c>
      <c r="D34" s="266">
        <v>162</v>
      </c>
      <c r="E34" s="232">
        <v>113551</v>
      </c>
      <c r="F34" s="233">
        <v>7.2</v>
      </c>
      <c r="G34" s="193"/>
      <c r="H34" s="67"/>
      <c r="I34" s="323">
        <v>6775</v>
      </c>
      <c r="J34" s="333">
        <v>6973</v>
      </c>
      <c r="K34" s="175">
        <f t="shared" si="9"/>
        <v>2710</v>
      </c>
      <c r="L34" s="68">
        <f t="shared" si="10"/>
        <v>1074</v>
      </c>
      <c r="M34" s="68">
        <f t="shared" si="11"/>
        <v>848</v>
      </c>
      <c r="N34" s="68">
        <f>ROUND($N$43/$E$43*E34,0)</f>
        <v>673</v>
      </c>
      <c r="O34" s="68">
        <f t="shared" si="13"/>
        <v>371</v>
      </c>
      <c r="P34" s="68">
        <f t="shared" si="14"/>
        <v>0</v>
      </c>
      <c r="Q34" s="69">
        <f t="shared" si="0"/>
        <v>5676</v>
      </c>
      <c r="R34" s="72">
        <v>4547</v>
      </c>
      <c r="S34" s="68">
        <f t="shared" si="1"/>
        <v>5676</v>
      </c>
      <c r="T34" s="71">
        <f t="shared" si="2"/>
        <v>83.77859778597787</v>
      </c>
      <c r="U34" s="105">
        <f t="shared" si="3"/>
        <v>-1099</v>
      </c>
      <c r="V34" s="71">
        <f t="shared" si="4"/>
        <v>1.9532002752924982</v>
      </c>
      <c r="W34" s="279">
        <v>1298</v>
      </c>
      <c r="X34" s="300">
        <f t="shared" si="5"/>
        <v>6974</v>
      </c>
      <c r="Y34" s="175">
        <f t="shared" si="6"/>
        <v>199</v>
      </c>
      <c r="Z34" s="71">
        <f t="shared" si="7"/>
        <v>102.93726937269372</v>
      </c>
      <c r="AA34" s="106">
        <f t="shared" si="8"/>
        <v>2.3998623537508603</v>
      </c>
      <c r="AB34" s="319"/>
    </row>
    <row r="35" spans="1:28" ht="11.25">
      <c r="A35" s="64" t="s">
        <v>68</v>
      </c>
      <c r="B35" s="266">
        <v>1987</v>
      </c>
      <c r="C35" s="65">
        <v>2.9701</v>
      </c>
      <c r="D35" s="266">
        <v>130</v>
      </c>
      <c r="E35" s="232">
        <v>106743</v>
      </c>
      <c r="F35" s="233">
        <v>22.1</v>
      </c>
      <c r="G35" s="193"/>
      <c r="H35" s="67"/>
      <c r="I35" s="323">
        <v>5050</v>
      </c>
      <c r="J35" s="333">
        <v>5203</v>
      </c>
      <c r="K35" s="175">
        <f t="shared" si="9"/>
        <v>1853</v>
      </c>
      <c r="L35" s="68">
        <f>ROUND($L$43/$C$43*C35,0)</f>
        <v>639</v>
      </c>
      <c r="M35" s="68">
        <f t="shared" si="11"/>
        <v>680</v>
      </c>
      <c r="N35" s="68">
        <f t="shared" si="12"/>
        <v>633</v>
      </c>
      <c r="O35" s="68">
        <f t="shared" si="13"/>
        <v>1138</v>
      </c>
      <c r="P35" s="68">
        <f t="shared" si="14"/>
        <v>0</v>
      </c>
      <c r="Q35" s="69">
        <f t="shared" si="0"/>
        <v>4943</v>
      </c>
      <c r="R35" s="72">
        <v>2603</v>
      </c>
      <c r="S35" s="68">
        <f t="shared" si="1"/>
        <v>4943</v>
      </c>
      <c r="T35" s="71">
        <f t="shared" si="2"/>
        <v>97.88118811881188</v>
      </c>
      <c r="U35" s="105">
        <f t="shared" si="3"/>
        <v>-107</v>
      </c>
      <c r="V35" s="71">
        <f t="shared" si="4"/>
        <v>2.4876698540513336</v>
      </c>
      <c r="W35" s="72"/>
      <c r="X35" s="300">
        <f t="shared" si="5"/>
        <v>4943</v>
      </c>
      <c r="Y35" s="175">
        <f t="shared" si="6"/>
        <v>-107</v>
      </c>
      <c r="Z35" s="71">
        <f t="shared" si="7"/>
        <v>97.88118811881188</v>
      </c>
      <c r="AA35" s="106">
        <f t="shared" si="8"/>
        <v>2.4876698540513336</v>
      </c>
      <c r="AB35" s="319"/>
    </row>
    <row r="36" spans="1:28" ht="11.25">
      <c r="A36" s="64" t="s">
        <v>69</v>
      </c>
      <c r="B36" s="266">
        <v>1254</v>
      </c>
      <c r="C36" s="65">
        <v>3.3694</v>
      </c>
      <c r="D36" s="266">
        <v>160</v>
      </c>
      <c r="E36" s="232">
        <v>27845</v>
      </c>
      <c r="F36" s="233">
        <v>1.2</v>
      </c>
      <c r="G36" s="193"/>
      <c r="H36" s="67"/>
      <c r="I36" s="323">
        <v>3038</v>
      </c>
      <c r="J36" s="333">
        <v>3114</v>
      </c>
      <c r="K36" s="175">
        <f t="shared" si="9"/>
        <v>1170</v>
      </c>
      <c r="L36" s="68">
        <f t="shared" si="10"/>
        <v>725</v>
      </c>
      <c r="M36" s="68">
        <f t="shared" si="11"/>
        <v>837</v>
      </c>
      <c r="N36" s="68">
        <f t="shared" si="12"/>
        <v>165</v>
      </c>
      <c r="O36" s="68">
        <f t="shared" si="13"/>
        <v>62</v>
      </c>
      <c r="P36" s="68">
        <f t="shared" si="14"/>
        <v>0</v>
      </c>
      <c r="Q36" s="69">
        <f t="shared" si="0"/>
        <v>2959</v>
      </c>
      <c r="R36" s="72">
        <v>2988</v>
      </c>
      <c r="S36" s="68">
        <f t="shared" si="1"/>
        <v>2959</v>
      </c>
      <c r="T36" s="71">
        <f t="shared" si="2"/>
        <v>97.39960500329164</v>
      </c>
      <c r="U36" s="105">
        <f t="shared" si="3"/>
        <v>-79</v>
      </c>
      <c r="V36" s="71">
        <f t="shared" si="4"/>
        <v>2.3596491228070176</v>
      </c>
      <c r="W36" s="279">
        <v>51</v>
      </c>
      <c r="X36" s="300">
        <f t="shared" si="5"/>
        <v>3010</v>
      </c>
      <c r="Y36" s="175">
        <f t="shared" si="6"/>
        <v>-28</v>
      </c>
      <c r="Z36" s="71">
        <f t="shared" si="7"/>
        <v>99.07834101382488</v>
      </c>
      <c r="AA36" s="106">
        <f t="shared" si="8"/>
        <v>2.4003189792663475</v>
      </c>
      <c r="AB36" s="319"/>
    </row>
    <row r="37" spans="1:28" ht="11.25">
      <c r="A37" s="64" t="s">
        <v>70</v>
      </c>
      <c r="B37" s="266">
        <v>2791</v>
      </c>
      <c r="C37" s="65">
        <v>3.7037</v>
      </c>
      <c r="D37" s="266">
        <v>0</v>
      </c>
      <c r="E37" s="232">
        <v>92433</v>
      </c>
      <c r="F37" s="233">
        <v>23</v>
      </c>
      <c r="G37" s="193"/>
      <c r="H37" s="67"/>
      <c r="I37" s="323">
        <v>6345</v>
      </c>
      <c r="J37" s="333">
        <v>6698</v>
      </c>
      <c r="K37" s="175">
        <f t="shared" si="9"/>
        <v>2603</v>
      </c>
      <c r="L37" s="68">
        <f t="shared" si="10"/>
        <v>797</v>
      </c>
      <c r="M37" s="68">
        <f t="shared" si="11"/>
        <v>0</v>
      </c>
      <c r="N37" s="68">
        <f t="shared" si="12"/>
        <v>548</v>
      </c>
      <c r="O37" s="68">
        <f t="shared" si="13"/>
        <v>1184</v>
      </c>
      <c r="P37" s="68">
        <f t="shared" si="14"/>
        <v>0</v>
      </c>
      <c r="Q37" s="69">
        <f t="shared" si="0"/>
        <v>5132</v>
      </c>
      <c r="R37" s="72">
        <v>5620</v>
      </c>
      <c r="S37" s="68">
        <f t="shared" si="1"/>
        <v>5132</v>
      </c>
      <c r="T37" s="71">
        <f t="shared" si="2"/>
        <v>80.88258471237194</v>
      </c>
      <c r="U37" s="105">
        <f t="shared" si="3"/>
        <v>-1213</v>
      </c>
      <c r="V37" s="71">
        <f t="shared" si="4"/>
        <v>1.8387674668577572</v>
      </c>
      <c r="W37" s="279">
        <v>1566</v>
      </c>
      <c r="X37" s="300">
        <f t="shared" si="5"/>
        <v>6698</v>
      </c>
      <c r="Y37" s="175">
        <f t="shared" si="6"/>
        <v>353</v>
      </c>
      <c r="Z37" s="71">
        <f t="shared" si="7"/>
        <v>105.56343577620173</v>
      </c>
      <c r="AA37" s="106">
        <f t="shared" si="8"/>
        <v>2.3998566821927625</v>
      </c>
      <c r="AB37" s="319"/>
    </row>
    <row r="38" spans="1:28" ht="11.25">
      <c r="A38" s="64" t="s">
        <v>71</v>
      </c>
      <c r="B38" s="266">
        <v>2078</v>
      </c>
      <c r="C38" s="65">
        <v>6.0308</v>
      </c>
      <c r="D38" s="266">
        <v>276</v>
      </c>
      <c r="E38" s="232">
        <v>137822</v>
      </c>
      <c r="F38" s="233">
        <v>25</v>
      </c>
      <c r="G38" s="193">
        <v>1</v>
      </c>
      <c r="H38" s="67"/>
      <c r="I38" s="323">
        <v>6133</v>
      </c>
      <c r="J38" s="333">
        <v>7598</v>
      </c>
      <c r="K38" s="175">
        <f t="shared" si="9"/>
        <v>1938</v>
      </c>
      <c r="L38" s="68">
        <f>ROUND($L$43/$C$43*C38,0)</f>
        <v>1297</v>
      </c>
      <c r="M38" s="68">
        <f t="shared" si="11"/>
        <v>1444</v>
      </c>
      <c r="N38" s="68">
        <f t="shared" si="12"/>
        <v>817</v>
      </c>
      <c r="O38" s="68">
        <f t="shared" si="13"/>
        <v>1287</v>
      </c>
      <c r="P38" s="68">
        <f t="shared" si="14"/>
        <v>434</v>
      </c>
      <c r="Q38" s="69">
        <f t="shared" si="0"/>
        <v>7217</v>
      </c>
      <c r="R38" s="72">
        <v>4354</v>
      </c>
      <c r="S38" s="68">
        <f t="shared" si="1"/>
        <v>7217</v>
      </c>
      <c r="T38" s="71">
        <f t="shared" si="2"/>
        <v>117.67487363443665</v>
      </c>
      <c r="U38" s="105">
        <f t="shared" si="3"/>
        <v>1084</v>
      </c>
      <c r="V38" s="71">
        <f t="shared" si="4"/>
        <v>3.473051010587103</v>
      </c>
      <c r="W38" s="72"/>
      <c r="X38" s="300">
        <f t="shared" si="5"/>
        <v>7217</v>
      </c>
      <c r="Y38" s="175">
        <f t="shared" si="6"/>
        <v>1084</v>
      </c>
      <c r="Z38" s="71">
        <f t="shared" si="7"/>
        <v>117.67487363443665</v>
      </c>
      <c r="AA38" s="106">
        <f t="shared" si="8"/>
        <v>3.473051010587103</v>
      </c>
      <c r="AB38" s="319"/>
    </row>
    <row r="39" spans="1:28" ht="11.25">
      <c r="A39" s="64" t="s">
        <v>72</v>
      </c>
      <c r="B39" s="266">
        <v>3830</v>
      </c>
      <c r="C39" s="65">
        <v>5.9989</v>
      </c>
      <c r="D39" s="266">
        <v>452</v>
      </c>
      <c r="E39" s="232">
        <v>78454</v>
      </c>
      <c r="F39" s="233">
        <v>6.3</v>
      </c>
      <c r="G39" s="193"/>
      <c r="H39" s="67"/>
      <c r="I39" s="323">
        <v>8566</v>
      </c>
      <c r="J39" s="333">
        <v>9192</v>
      </c>
      <c r="K39" s="175">
        <f t="shared" si="9"/>
        <v>3572</v>
      </c>
      <c r="L39" s="68">
        <f t="shared" si="10"/>
        <v>1290</v>
      </c>
      <c r="M39" s="68">
        <f t="shared" si="11"/>
        <v>2365</v>
      </c>
      <c r="N39" s="68">
        <f t="shared" si="12"/>
        <v>465</v>
      </c>
      <c r="O39" s="68">
        <f t="shared" si="13"/>
        <v>324</v>
      </c>
      <c r="P39" s="68">
        <f t="shared" si="14"/>
        <v>0</v>
      </c>
      <c r="Q39" s="69">
        <f t="shared" si="0"/>
        <v>8016</v>
      </c>
      <c r="R39" s="72">
        <v>5182</v>
      </c>
      <c r="S39" s="68">
        <f t="shared" si="1"/>
        <v>8016</v>
      </c>
      <c r="T39" s="71">
        <f t="shared" si="2"/>
        <v>93.57926686901705</v>
      </c>
      <c r="U39" s="105">
        <f t="shared" si="3"/>
        <v>-550</v>
      </c>
      <c r="V39" s="71">
        <f t="shared" si="4"/>
        <v>2.0929503916449086</v>
      </c>
      <c r="W39" s="279">
        <v>1176</v>
      </c>
      <c r="X39" s="300">
        <f t="shared" si="5"/>
        <v>9192</v>
      </c>
      <c r="Y39" s="175">
        <f t="shared" si="6"/>
        <v>626</v>
      </c>
      <c r="Z39" s="71">
        <f t="shared" si="7"/>
        <v>107.3079617090824</v>
      </c>
      <c r="AA39" s="106">
        <f t="shared" si="8"/>
        <v>2.4</v>
      </c>
      <c r="AB39" s="319"/>
    </row>
    <row r="40" spans="1:28" ht="11.25">
      <c r="A40" s="64" t="s">
        <v>73</v>
      </c>
      <c r="B40" s="266">
        <v>9498</v>
      </c>
      <c r="C40" s="65">
        <v>9.8534</v>
      </c>
      <c r="D40" s="266">
        <v>872</v>
      </c>
      <c r="E40" s="232">
        <v>299598</v>
      </c>
      <c r="F40" s="233">
        <v>31</v>
      </c>
      <c r="G40" s="193">
        <v>1.8</v>
      </c>
      <c r="H40" s="67"/>
      <c r="I40" s="323">
        <v>22531</v>
      </c>
      <c r="J40" s="333">
        <v>22795</v>
      </c>
      <c r="K40" s="175">
        <f t="shared" si="9"/>
        <v>8858</v>
      </c>
      <c r="L40" s="68">
        <f t="shared" si="10"/>
        <v>2119</v>
      </c>
      <c r="M40" s="68">
        <f t="shared" si="11"/>
        <v>4563</v>
      </c>
      <c r="N40" s="68">
        <f t="shared" si="12"/>
        <v>1776</v>
      </c>
      <c r="O40" s="68">
        <f t="shared" si="13"/>
        <v>1596</v>
      </c>
      <c r="P40" s="68">
        <f t="shared" si="14"/>
        <v>781</v>
      </c>
      <c r="Q40" s="69">
        <f t="shared" si="0"/>
        <v>19693</v>
      </c>
      <c r="R40" s="72">
        <v>15778</v>
      </c>
      <c r="S40" s="68">
        <f t="shared" si="1"/>
        <v>19693</v>
      </c>
      <c r="T40" s="71">
        <f t="shared" si="2"/>
        <v>87.404021126448</v>
      </c>
      <c r="U40" s="105">
        <f t="shared" si="3"/>
        <v>-2838</v>
      </c>
      <c r="V40" s="71">
        <f t="shared" si="4"/>
        <v>2.073383870288482</v>
      </c>
      <c r="W40" s="279">
        <v>3102</v>
      </c>
      <c r="X40" s="300">
        <f t="shared" si="5"/>
        <v>22795</v>
      </c>
      <c r="Y40" s="175">
        <f t="shared" si="6"/>
        <v>264</v>
      </c>
      <c r="Z40" s="71">
        <f t="shared" si="7"/>
        <v>101.17171896498158</v>
      </c>
      <c r="AA40" s="106">
        <f t="shared" si="8"/>
        <v>2.3999789429353546</v>
      </c>
      <c r="AB40" s="319"/>
    </row>
    <row r="41" spans="1:28" ht="11.25">
      <c r="A41" s="64" t="s">
        <v>74</v>
      </c>
      <c r="B41" s="266">
        <v>4778</v>
      </c>
      <c r="C41" s="65">
        <v>7.1695</v>
      </c>
      <c r="D41" s="266">
        <v>165</v>
      </c>
      <c r="E41" s="232">
        <v>280870</v>
      </c>
      <c r="F41" s="233">
        <v>16.5</v>
      </c>
      <c r="G41" s="193">
        <v>1.8</v>
      </c>
      <c r="H41" s="67"/>
      <c r="I41" s="323">
        <v>9936</v>
      </c>
      <c r="J41" s="333">
        <v>11467</v>
      </c>
      <c r="K41" s="175">
        <f t="shared" si="9"/>
        <v>4456</v>
      </c>
      <c r="L41" s="68">
        <f t="shared" si="10"/>
        <v>1542</v>
      </c>
      <c r="M41" s="68">
        <f>ROUND($M$43/$D$43*D41,0)+1</f>
        <v>864</v>
      </c>
      <c r="N41" s="68">
        <f t="shared" si="12"/>
        <v>1665</v>
      </c>
      <c r="O41" s="68">
        <f t="shared" si="13"/>
        <v>849</v>
      </c>
      <c r="P41" s="68">
        <f t="shared" si="14"/>
        <v>781</v>
      </c>
      <c r="Q41" s="69">
        <f t="shared" si="0"/>
        <v>10157</v>
      </c>
      <c r="R41" s="72">
        <v>6064</v>
      </c>
      <c r="S41" s="68">
        <f t="shared" si="1"/>
        <v>10157</v>
      </c>
      <c r="T41" s="71">
        <f t="shared" si="2"/>
        <v>102.22423510466989</v>
      </c>
      <c r="U41" s="105">
        <f t="shared" si="3"/>
        <v>221</v>
      </c>
      <c r="V41" s="71">
        <f t="shared" si="4"/>
        <v>2.1257848472164085</v>
      </c>
      <c r="W41" s="279">
        <v>1311</v>
      </c>
      <c r="X41" s="300">
        <f t="shared" si="5"/>
        <v>11468</v>
      </c>
      <c r="Y41" s="175">
        <f t="shared" si="6"/>
        <v>1532</v>
      </c>
      <c r="Z41" s="71">
        <f t="shared" si="7"/>
        <v>115.41867954911433</v>
      </c>
      <c r="AA41" s="106">
        <f t="shared" si="8"/>
        <v>2.400167434072834</v>
      </c>
      <c r="AB41" s="319"/>
    </row>
    <row r="42" spans="1:27" ht="10.5" customHeight="1" thickBot="1">
      <c r="A42" s="107"/>
      <c r="B42" s="194"/>
      <c r="C42" s="195"/>
      <c r="D42" s="269"/>
      <c r="E42" s="196"/>
      <c r="F42" s="197"/>
      <c r="G42" s="198"/>
      <c r="H42" s="67"/>
      <c r="I42" s="324"/>
      <c r="J42" s="334"/>
      <c r="K42" s="272"/>
      <c r="L42" s="104"/>
      <c r="M42" s="104"/>
      <c r="N42" s="104"/>
      <c r="O42" s="104"/>
      <c r="P42" s="104"/>
      <c r="Q42" s="75"/>
      <c r="R42" s="110"/>
      <c r="S42" s="111">
        <f t="shared" si="1"/>
        <v>0</v>
      </c>
      <c r="T42" s="76"/>
      <c r="U42" s="225"/>
      <c r="V42" s="178"/>
      <c r="W42" s="226"/>
      <c r="X42" s="301"/>
      <c r="Y42" s="177"/>
      <c r="Z42" s="76"/>
      <c r="AA42" s="112"/>
    </row>
    <row r="43" spans="1:28" ht="12" thickBot="1">
      <c r="A43" s="113" t="s">
        <v>75</v>
      </c>
      <c r="B43" s="78">
        <f aca="true" t="shared" si="15" ref="B43:G43">SUM(B7:B42)</f>
        <v>116186</v>
      </c>
      <c r="C43" s="191">
        <f t="shared" si="15"/>
        <v>188.9104</v>
      </c>
      <c r="D43" s="78">
        <f t="shared" si="15"/>
        <v>10353</v>
      </c>
      <c r="E43" s="78">
        <f t="shared" si="15"/>
        <v>4570211</v>
      </c>
      <c r="F43" s="84">
        <f t="shared" si="15"/>
        <v>526.3</v>
      </c>
      <c r="G43" s="190">
        <f t="shared" si="15"/>
        <v>31.200000000000003</v>
      </c>
      <c r="H43" s="171"/>
      <c r="I43" s="325">
        <f>SUM(I7:I42)</f>
        <v>299690</v>
      </c>
      <c r="J43" s="335">
        <f>SUM(J7:J42)</f>
        <v>312571</v>
      </c>
      <c r="K43" s="273">
        <v>108359</v>
      </c>
      <c r="L43" s="117">
        <v>40635</v>
      </c>
      <c r="M43" s="117">
        <v>54180</v>
      </c>
      <c r="N43" s="117">
        <v>27090</v>
      </c>
      <c r="O43" s="117">
        <v>27090</v>
      </c>
      <c r="P43" s="118">
        <v>13545</v>
      </c>
      <c r="Q43" s="119">
        <f>SUM(K43:P43)</f>
        <v>270899</v>
      </c>
      <c r="R43" s="114">
        <v>205556</v>
      </c>
      <c r="S43" s="114">
        <f t="shared" si="1"/>
        <v>270899</v>
      </c>
      <c r="T43" s="241">
        <f>Q43/I43*100</f>
        <v>90.39307284193667</v>
      </c>
      <c r="U43" s="187">
        <f>SUM(U7:U42)</f>
        <v>-28791</v>
      </c>
      <c r="V43" s="188">
        <f>Q43/B43</f>
        <v>2.3315976107276266</v>
      </c>
      <c r="W43" s="290">
        <f>SUM(W7:W41)</f>
        <v>34842</v>
      </c>
      <c r="X43" s="302">
        <f>Q43+W43</f>
        <v>305741</v>
      </c>
      <c r="Y43" s="120">
        <f>SUM(Y7:Y41)</f>
        <v>6051</v>
      </c>
      <c r="Z43" s="121">
        <f>X43/I43*100</f>
        <v>102.0190863892689</v>
      </c>
      <c r="AA43" s="122">
        <f>X43/B43</f>
        <v>2.6314788356600625</v>
      </c>
      <c r="AB43" s="87"/>
    </row>
    <row r="44" spans="1:27" ht="6" customHeight="1">
      <c r="A44" s="167"/>
      <c r="B44" s="168"/>
      <c r="C44" s="169"/>
      <c r="D44" s="168"/>
      <c r="E44" s="168"/>
      <c r="F44" s="170"/>
      <c r="G44" s="189"/>
      <c r="H44" s="171"/>
      <c r="I44" s="173"/>
      <c r="J44" s="173"/>
      <c r="K44" s="124"/>
      <c r="L44" s="124"/>
      <c r="M44" s="124"/>
      <c r="N44" s="124"/>
      <c r="O44" s="124"/>
      <c r="P44" s="124"/>
      <c r="Q44" s="124"/>
      <c r="R44" s="124">
        <f>SUM(R7:R42)</f>
        <v>205556</v>
      </c>
      <c r="S44" s="124">
        <f>SUM(S7:S42)</f>
        <v>270899</v>
      </c>
      <c r="T44" s="124"/>
      <c r="U44" s="124"/>
      <c r="V44" s="174"/>
      <c r="W44" s="173"/>
      <c r="X44" s="172"/>
      <c r="Y44" s="172"/>
      <c r="Z44" s="170"/>
      <c r="AA44" s="170"/>
    </row>
    <row r="45" spans="1:25" ht="12" thickBot="1">
      <c r="A45" s="123" t="s">
        <v>76</v>
      </c>
      <c r="B45" s="67"/>
      <c r="C45" s="67"/>
      <c r="D45" s="124"/>
      <c r="E45" s="125"/>
      <c r="F45" s="125"/>
      <c r="G45" s="125"/>
      <c r="H45" s="67"/>
      <c r="I45" s="124"/>
      <c r="J45" s="124"/>
      <c r="K45" s="87"/>
      <c r="L45" s="87"/>
      <c r="M45" s="87"/>
      <c r="N45" s="87"/>
      <c r="O45" s="87"/>
      <c r="P45" s="87"/>
      <c r="Q45" s="87"/>
      <c r="R45" s="124"/>
      <c r="S45" s="87"/>
      <c r="T45" s="87"/>
      <c r="U45" s="124"/>
      <c r="V45" s="67"/>
      <c r="W45" s="126"/>
      <c r="X45" s="127"/>
      <c r="Y45" s="124"/>
    </row>
    <row r="46" spans="1:27" ht="11.25">
      <c r="A46" s="128" t="s">
        <v>45</v>
      </c>
      <c r="B46" s="129"/>
      <c r="C46" s="129"/>
      <c r="D46" s="129"/>
      <c r="E46" s="129"/>
      <c r="F46" s="129"/>
      <c r="G46" s="137"/>
      <c r="H46" s="67"/>
      <c r="I46" s="275">
        <v>11498.5</v>
      </c>
      <c r="J46" s="336">
        <v>11613.4</v>
      </c>
      <c r="K46" s="130"/>
      <c r="L46" s="129"/>
      <c r="M46" s="129"/>
      <c r="N46" s="129"/>
      <c r="O46" s="129"/>
      <c r="P46" s="129"/>
      <c r="Q46" s="131">
        <v>11613.4</v>
      </c>
      <c r="R46" s="132">
        <v>9800</v>
      </c>
      <c r="S46" s="133">
        <v>10074.4</v>
      </c>
      <c r="T46" s="61">
        <f>Q46/I46*100</f>
        <v>100.99926077314431</v>
      </c>
      <c r="U46" s="135">
        <f>Q46-I46</f>
        <v>114.89999999999964</v>
      </c>
      <c r="V46" s="136"/>
      <c r="W46" s="303"/>
      <c r="X46" s="313">
        <v>11613.4</v>
      </c>
      <c r="Y46" s="308">
        <f>X46-I46</f>
        <v>114.89999999999964</v>
      </c>
      <c r="Z46" s="134">
        <f>X46/I46*100</f>
        <v>100.99926077314431</v>
      </c>
      <c r="AA46" s="137"/>
    </row>
    <row r="47" spans="1:27" ht="11.25">
      <c r="A47" s="138" t="s">
        <v>46</v>
      </c>
      <c r="B47" s="139"/>
      <c r="C47" s="139"/>
      <c r="D47" s="139"/>
      <c r="E47" s="139"/>
      <c r="F47" s="139"/>
      <c r="G47" s="145"/>
      <c r="H47" s="67"/>
      <c r="I47" s="276">
        <v>500</v>
      </c>
      <c r="J47" s="337">
        <v>500</v>
      </c>
      <c r="K47" s="140"/>
      <c r="L47" s="141"/>
      <c r="M47" s="141"/>
      <c r="N47" s="141"/>
      <c r="O47" s="141"/>
      <c r="P47" s="141"/>
      <c r="Q47" s="142">
        <v>500</v>
      </c>
      <c r="R47" s="143">
        <v>500</v>
      </c>
      <c r="S47" s="109">
        <v>500</v>
      </c>
      <c r="T47" s="178">
        <f>Q47/I47*100</f>
        <v>100</v>
      </c>
      <c r="U47" s="99">
        <f>Q47-I47</f>
        <v>0</v>
      </c>
      <c r="V47" s="144"/>
      <c r="W47" s="304"/>
      <c r="X47" s="314">
        <v>500</v>
      </c>
      <c r="Y47" s="309">
        <f>X47-I47</f>
        <v>0</v>
      </c>
      <c r="Z47" s="71">
        <f>X47/I47*100</f>
        <v>100</v>
      </c>
      <c r="AA47" s="145"/>
    </row>
    <row r="48" spans="1:27" ht="12" thickBot="1">
      <c r="A48" s="138" t="s">
        <v>43</v>
      </c>
      <c r="B48" s="141"/>
      <c r="C48" s="141"/>
      <c r="D48" s="141"/>
      <c r="E48" s="141"/>
      <c r="F48" s="141"/>
      <c r="G48" s="148"/>
      <c r="H48" s="67"/>
      <c r="I48" s="277">
        <v>5749.2</v>
      </c>
      <c r="J48" s="338">
        <v>5806.6</v>
      </c>
      <c r="K48" s="140"/>
      <c r="L48" s="141"/>
      <c r="M48" s="141"/>
      <c r="N48" s="141"/>
      <c r="O48" s="141"/>
      <c r="P48" s="141"/>
      <c r="Q48" s="146">
        <v>5806.6</v>
      </c>
      <c r="R48" s="143">
        <v>4900</v>
      </c>
      <c r="S48" s="109">
        <v>5037.2</v>
      </c>
      <c r="T48" s="108">
        <f>Q48/I48*100</f>
        <v>100.99839977736033</v>
      </c>
      <c r="U48" s="147">
        <f>Q48-I48</f>
        <v>57.400000000000546</v>
      </c>
      <c r="V48" s="144"/>
      <c r="W48" s="304"/>
      <c r="X48" s="315">
        <v>5806.6</v>
      </c>
      <c r="Y48" s="310">
        <f>X48-I48</f>
        <v>57.400000000000546</v>
      </c>
      <c r="Z48" s="76">
        <f>X48/I48*100</f>
        <v>100.99839977736033</v>
      </c>
      <c r="AA48" s="148"/>
    </row>
    <row r="49" spans="1:27" ht="12" thickBot="1">
      <c r="A49" s="149" t="s">
        <v>77</v>
      </c>
      <c r="B49" s="150"/>
      <c r="C49" s="150"/>
      <c r="D49" s="150"/>
      <c r="E49" s="150"/>
      <c r="F49" s="150"/>
      <c r="G49" s="155"/>
      <c r="H49" s="171"/>
      <c r="I49" s="274">
        <f>SUM(I46:I48)</f>
        <v>17747.7</v>
      </c>
      <c r="J49" s="339">
        <f>SUM(J46:J48)</f>
        <v>17920</v>
      </c>
      <c r="K49" s="151"/>
      <c r="L49" s="150"/>
      <c r="M49" s="150"/>
      <c r="N49" s="150"/>
      <c r="O49" s="150"/>
      <c r="P49" s="150"/>
      <c r="Q49" s="152">
        <f>SUM(Q46:Q48)</f>
        <v>17920</v>
      </c>
      <c r="R49" s="153"/>
      <c r="S49" s="116"/>
      <c r="T49" s="115">
        <f>Q49/I49*100</f>
        <v>100.97083002304524</v>
      </c>
      <c r="U49" s="116">
        <f>SUM(U46:U48)</f>
        <v>172.30000000000018</v>
      </c>
      <c r="V49" s="154"/>
      <c r="W49" s="305"/>
      <c r="X49" s="316">
        <f>SUM(X46:X48)</f>
        <v>17920</v>
      </c>
      <c r="Y49" s="311">
        <f>X49-I49</f>
        <v>172.29999999999927</v>
      </c>
      <c r="Z49" s="115">
        <f>X49/I49*100</f>
        <v>100.97083002304524</v>
      </c>
      <c r="AA49" s="155"/>
    </row>
    <row r="50" spans="1:27" ht="12" thickBot="1">
      <c r="A50" s="156"/>
      <c r="B50" s="157"/>
      <c r="C50" s="157"/>
      <c r="D50" s="157"/>
      <c r="E50" s="157"/>
      <c r="F50" s="157"/>
      <c r="G50" s="162"/>
      <c r="H50" s="67"/>
      <c r="I50" s="278"/>
      <c r="J50" s="340"/>
      <c r="K50" s="158"/>
      <c r="L50" s="157"/>
      <c r="M50" s="157"/>
      <c r="N50" s="157"/>
      <c r="O50" s="157"/>
      <c r="P50" s="157"/>
      <c r="Q50" s="159"/>
      <c r="R50" s="160"/>
      <c r="S50" s="147"/>
      <c r="T50" s="147"/>
      <c r="U50" s="147"/>
      <c r="V50" s="161"/>
      <c r="W50" s="306"/>
      <c r="X50" s="317"/>
      <c r="Y50" s="312"/>
      <c r="Z50" s="108"/>
      <c r="AA50" s="162"/>
    </row>
    <row r="51" spans="1:27" ht="12" thickBot="1">
      <c r="A51" s="163" t="s">
        <v>1</v>
      </c>
      <c r="B51" s="150"/>
      <c r="C51" s="150"/>
      <c r="D51" s="150"/>
      <c r="E51" s="150"/>
      <c r="F51" s="150"/>
      <c r="G51" s="155"/>
      <c r="H51" s="171"/>
      <c r="I51" s="274">
        <f>I43+I49</f>
        <v>317437.7</v>
      </c>
      <c r="J51" s="339">
        <f>J43+J49</f>
        <v>330491</v>
      </c>
      <c r="K51" s="151"/>
      <c r="L51" s="150"/>
      <c r="M51" s="150"/>
      <c r="N51" s="150"/>
      <c r="O51" s="150"/>
      <c r="P51" s="150"/>
      <c r="Q51" s="152">
        <f>Q43+Q49</f>
        <v>288819</v>
      </c>
      <c r="R51" s="153"/>
      <c r="S51" s="116"/>
      <c r="T51" s="115">
        <f>Q51/I51*100</f>
        <v>90.98446718836483</v>
      </c>
      <c r="U51" s="116">
        <f>U43+U49</f>
        <v>-28618.7</v>
      </c>
      <c r="V51" s="154"/>
      <c r="W51" s="307">
        <f>W43+W49</f>
        <v>34842</v>
      </c>
      <c r="X51" s="316">
        <f>X43+X49</f>
        <v>323661</v>
      </c>
      <c r="Y51" s="311">
        <f>X51-I51</f>
        <v>6223.299999999988</v>
      </c>
      <c r="Z51" s="115">
        <f>X51/I51*100</f>
        <v>101.96047917433877</v>
      </c>
      <c r="AA51" s="155"/>
    </row>
    <row r="52" spans="8:25" ht="11.25">
      <c r="H52" s="67"/>
      <c r="Q52" s="164"/>
      <c r="U52" s="165"/>
      <c r="X52" s="165"/>
      <c r="Y52" s="165"/>
    </row>
    <row r="53" spans="9:25" ht="11.25">
      <c r="I53" s="33" t="s">
        <v>127</v>
      </c>
      <c r="T53" s="230"/>
      <c r="V53" s="229">
        <v>270899</v>
      </c>
      <c r="W53" s="200" t="s">
        <v>29</v>
      </c>
      <c r="X53" s="229"/>
      <c r="Y53" s="200"/>
    </row>
    <row r="54" spans="2:15" ht="11.25">
      <c r="B54" s="33" t="s">
        <v>78</v>
      </c>
      <c r="N54" s="229"/>
      <c r="O54" s="200"/>
    </row>
    <row r="55" ht="11.25">
      <c r="I55" s="33" t="s">
        <v>117</v>
      </c>
    </row>
    <row r="56" spans="9:14" ht="11.25">
      <c r="I56" s="33" t="s">
        <v>106</v>
      </c>
      <c r="K56" s="87"/>
      <c r="L56" s="231">
        <v>0.4</v>
      </c>
      <c r="M56" s="87">
        <v>108359</v>
      </c>
      <c r="N56" s="33" t="s">
        <v>79</v>
      </c>
    </row>
    <row r="57" spans="9:20" ht="11.25">
      <c r="I57" s="33" t="s">
        <v>107</v>
      </c>
      <c r="K57" s="87"/>
      <c r="L57" s="231">
        <v>0.15</v>
      </c>
      <c r="M57" s="87">
        <v>40635</v>
      </c>
      <c r="N57" s="33" t="s">
        <v>79</v>
      </c>
      <c r="T57" s="228"/>
    </row>
    <row r="58" spans="9:14" ht="11.25">
      <c r="I58" s="33" t="s">
        <v>108</v>
      </c>
      <c r="K58" s="87"/>
      <c r="L58" s="231">
        <v>0.2</v>
      </c>
      <c r="M58" s="87">
        <v>54180</v>
      </c>
      <c r="N58" s="33" t="s">
        <v>79</v>
      </c>
    </row>
    <row r="59" spans="9:14" ht="11.25">
      <c r="I59" s="33" t="s">
        <v>111</v>
      </c>
      <c r="K59" s="87"/>
      <c r="L59" s="231">
        <v>0.1</v>
      </c>
      <c r="M59" s="87">
        <v>27090</v>
      </c>
      <c r="N59" s="33" t="s">
        <v>79</v>
      </c>
    </row>
    <row r="60" spans="9:14" ht="11.25">
      <c r="I60" s="33" t="s">
        <v>109</v>
      </c>
      <c r="K60" s="87"/>
      <c r="L60" s="231">
        <v>0.1</v>
      </c>
      <c r="M60" s="87">
        <v>27090</v>
      </c>
      <c r="N60" s="33" t="s">
        <v>79</v>
      </c>
    </row>
    <row r="61" spans="9:14" ht="11.25">
      <c r="I61" s="33" t="s">
        <v>110</v>
      </c>
      <c r="K61" s="87"/>
      <c r="L61" s="231">
        <v>0.05</v>
      </c>
      <c r="M61" s="87">
        <v>13545</v>
      </c>
      <c r="N61" s="33" t="s">
        <v>79</v>
      </c>
    </row>
    <row r="62" spans="9:14" ht="11.25">
      <c r="I62" s="201" t="s">
        <v>80</v>
      </c>
      <c r="J62" s="201"/>
      <c r="K62" s="87"/>
      <c r="M62" s="199">
        <f>SUM(M56:M61)</f>
        <v>270899</v>
      </c>
      <c r="N62" s="200" t="s">
        <v>79</v>
      </c>
    </row>
    <row r="63" spans="5:14" ht="11.25">
      <c r="E63" s="87"/>
      <c r="N63" s="87"/>
    </row>
    <row r="64" spans="1:11" ht="11.25">
      <c r="A64" s="35"/>
      <c r="I64" s="33" t="s">
        <v>115</v>
      </c>
      <c r="K64" s="87"/>
    </row>
    <row r="65" ht="11.25">
      <c r="I65" s="33" t="s">
        <v>116</v>
      </c>
    </row>
    <row r="66" ht="11.25">
      <c r="A66" s="35"/>
    </row>
    <row r="67" ht="11.25">
      <c r="A67" s="89"/>
    </row>
    <row r="70" ht="11.25">
      <c r="D70" s="87"/>
    </row>
    <row r="71" ht="11.25">
      <c r="D71" s="87"/>
    </row>
    <row r="72" ht="11.25">
      <c r="D72" s="87"/>
    </row>
    <row r="73" ht="11.25">
      <c r="D73" s="87"/>
    </row>
    <row r="74" ht="11.25">
      <c r="D74" s="87"/>
    </row>
    <row r="75" ht="11.25">
      <c r="D75" s="87"/>
    </row>
    <row r="76" ht="11.25">
      <c r="D76" s="87"/>
    </row>
    <row r="77" ht="11.25">
      <c r="D77" s="87"/>
    </row>
    <row r="78" ht="11.25">
      <c r="D78" s="87"/>
    </row>
    <row r="79" ht="11.25">
      <c r="D79" s="87"/>
    </row>
    <row r="80" spans="1:4" ht="11.25">
      <c r="A80" s="166"/>
      <c r="D80" s="87"/>
    </row>
    <row r="81" ht="11.25">
      <c r="D81" s="87"/>
    </row>
    <row r="82" ht="11.25">
      <c r="D82" s="87"/>
    </row>
  </sheetData>
  <sheetProtection/>
  <printOptions horizontalCentered="1"/>
  <pageMargins left="0" right="0" top="0.5905511811023623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7"/>
  <sheetViews>
    <sheetView view="pageLayout" workbookViewId="0" topLeftCell="A1">
      <selection activeCell="I27" sqref="I27"/>
    </sheetView>
  </sheetViews>
  <sheetFormatPr defaultColWidth="9.00390625" defaultRowHeight="12.75"/>
  <cols>
    <col min="1" max="1" width="22.875" style="0" customWidth="1"/>
    <col min="2" max="2" width="14.25390625" style="0" customWidth="1"/>
    <col min="3" max="4" width="14.25390625" style="0" hidden="1" customWidth="1"/>
    <col min="5" max="7" width="17.25390625" style="0" customWidth="1"/>
    <col min="8" max="8" width="18.125" style="0" customWidth="1"/>
    <col min="9" max="9" width="13.00390625" style="0" customWidth="1"/>
    <col min="10" max="10" width="12.875" style="0" customWidth="1"/>
  </cols>
  <sheetData>
    <row r="4" spans="1:10" ht="15.75">
      <c r="A4" s="37" t="s">
        <v>141</v>
      </c>
      <c r="B4" s="202"/>
      <c r="C4" s="202"/>
      <c r="D4" s="202"/>
      <c r="J4" s="298"/>
    </row>
    <row r="5" spans="2:4" ht="15.75">
      <c r="B5" s="186"/>
      <c r="C5" s="186" t="s">
        <v>122</v>
      </c>
      <c r="D5" s="265"/>
    </row>
    <row r="6" spans="2:4" ht="15">
      <c r="B6" s="186"/>
      <c r="C6" s="186"/>
      <c r="D6" s="186"/>
    </row>
    <row r="8" ht="13.5" thickBot="1">
      <c r="I8" s="43"/>
    </row>
    <row r="9" spans="1:10" ht="65.25" customHeight="1" thickBot="1">
      <c r="A9" s="2" t="s">
        <v>0</v>
      </c>
      <c r="B9" s="45" t="s">
        <v>138</v>
      </c>
      <c r="C9" s="252" t="s">
        <v>113</v>
      </c>
      <c r="D9" s="251" t="s">
        <v>112</v>
      </c>
      <c r="E9" s="4" t="s">
        <v>125</v>
      </c>
      <c r="F9" s="47" t="s">
        <v>139</v>
      </c>
      <c r="G9" s="44" t="s">
        <v>137</v>
      </c>
      <c r="H9" s="291" t="s">
        <v>136</v>
      </c>
      <c r="I9" s="5" t="s">
        <v>140</v>
      </c>
      <c r="J9" s="5" t="s">
        <v>126</v>
      </c>
    </row>
    <row r="10" spans="1:10" ht="10.5" customHeight="1">
      <c r="A10" s="6"/>
      <c r="B10" s="7">
        <v>1</v>
      </c>
      <c r="C10" s="7">
        <v>2</v>
      </c>
      <c r="D10" s="7">
        <v>3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8">
        <v>7</v>
      </c>
    </row>
    <row r="11" spans="6:8" ht="13.5" thickBot="1">
      <c r="F11" s="280"/>
      <c r="G11" s="280"/>
      <c r="H11" s="280"/>
    </row>
    <row r="12" spans="1:15" ht="20.25" customHeight="1">
      <c r="A12" s="9" t="s">
        <v>83</v>
      </c>
      <c r="B12" s="242">
        <v>3248496</v>
      </c>
      <c r="C12" s="253">
        <v>3203796</v>
      </c>
      <c r="D12" s="259">
        <v>105650</v>
      </c>
      <c r="E12" s="11">
        <f>SUM(C12:D12)</f>
        <v>3309446</v>
      </c>
      <c r="F12" s="284">
        <v>3043606</v>
      </c>
      <c r="G12" s="287">
        <v>167649</v>
      </c>
      <c r="H12" s="292">
        <f>F12+G12</f>
        <v>3211255</v>
      </c>
      <c r="I12" s="10">
        <f>H12-B12</f>
        <v>-37241</v>
      </c>
      <c r="J12" s="12">
        <f>H12/B12*100</f>
        <v>98.85359255483152</v>
      </c>
      <c r="K12" s="13"/>
      <c r="L12" s="13"/>
      <c r="M12" s="13"/>
      <c r="N12" s="13"/>
      <c r="O12" s="13"/>
    </row>
    <row r="13" spans="1:15" ht="12.75">
      <c r="A13" s="14"/>
      <c r="B13" s="243"/>
      <c r="C13" s="254"/>
      <c r="D13" s="260"/>
      <c r="E13" s="16"/>
      <c r="F13" s="254"/>
      <c r="G13" s="22"/>
      <c r="H13" s="293"/>
      <c r="I13" s="15"/>
      <c r="J13" s="17"/>
      <c r="K13" s="13"/>
      <c r="L13" s="13"/>
      <c r="M13" s="13"/>
      <c r="N13" s="13"/>
      <c r="O13" s="13"/>
    </row>
    <row r="14" spans="1:15" ht="13.5" thickBot="1">
      <c r="A14" s="14"/>
      <c r="B14" s="244"/>
      <c r="C14" s="255"/>
      <c r="D14" s="261"/>
      <c r="E14" s="20"/>
      <c r="F14" s="255"/>
      <c r="G14" s="282"/>
      <c r="H14" s="294"/>
      <c r="I14" s="19"/>
      <c r="J14" s="21"/>
      <c r="K14" s="13"/>
      <c r="L14" s="13"/>
      <c r="M14" s="13"/>
      <c r="N14" s="13"/>
      <c r="O14" s="13"/>
    </row>
    <row r="15" spans="1:15" ht="12.75">
      <c r="A15" s="9" t="s">
        <v>104</v>
      </c>
      <c r="B15" s="245">
        <v>299690</v>
      </c>
      <c r="C15" s="256">
        <v>285156</v>
      </c>
      <c r="D15" s="262">
        <v>27415</v>
      </c>
      <c r="E15" s="11">
        <f>C15+D15</f>
        <v>312571</v>
      </c>
      <c r="F15" s="284">
        <v>270899</v>
      </c>
      <c r="G15" s="287">
        <v>34842</v>
      </c>
      <c r="H15" s="292">
        <f>F15+G15</f>
        <v>305741</v>
      </c>
      <c r="I15" s="10">
        <f>H15-B15</f>
        <v>6051</v>
      </c>
      <c r="J15" s="12">
        <f>H15/B15*100</f>
        <v>102.0190863892689</v>
      </c>
      <c r="K15" s="13"/>
      <c r="L15" s="13"/>
      <c r="M15" s="13"/>
      <c r="N15" s="13"/>
      <c r="O15" s="13"/>
    </row>
    <row r="16" spans="1:15" ht="12.75">
      <c r="A16" s="182"/>
      <c r="B16" s="246"/>
      <c r="C16" s="257"/>
      <c r="D16" s="263"/>
      <c r="E16" s="16"/>
      <c r="F16" s="254"/>
      <c r="G16" s="22"/>
      <c r="H16" s="293"/>
      <c r="I16" s="15"/>
      <c r="J16" s="17"/>
      <c r="K16" s="13"/>
      <c r="L16" s="13"/>
      <c r="M16" s="13"/>
      <c r="N16" s="13"/>
      <c r="O16" s="13"/>
    </row>
    <row r="17" spans="1:15" ht="13.5" thickBot="1">
      <c r="A17" s="18"/>
      <c r="B17" s="247"/>
      <c r="C17" s="258"/>
      <c r="D17" s="264"/>
      <c r="E17" s="20"/>
      <c r="F17" s="255"/>
      <c r="G17" s="282"/>
      <c r="H17" s="294"/>
      <c r="I17" s="19"/>
      <c r="J17" s="21"/>
      <c r="K17" s="13"/>
      <c r="L17" s="13"/>
      <c r="M17" s="13"/>
      <c r="N17" s="13"/>
      <c r="O17" s="13"/>
    </row>
    <row r="18" spans="1:15" ht="12.75">
      <c r="A18" s="14" t="s">
        <v>84</v>
      </c>
      <c r="B18" s="242">
        <f>B12+B15</f>
        <v>3548186</v>
      </c>
      <c r="C18" s="253">
        <f>SUM(C12:C16)</f>
        <v>3488952</v>
      </c>
      <c r="D18" s="259">
        <f>SUM(D12:D17)</f>
        <v>133065</v>
      </c>
      <c r="E18" s="11">
        <f>E12+E15</f>
        <v>3622017</v>
      </c>
      <c r="F18" s="285">
        <f>F12+F15</f>
        <v>3314505</v>
      </c>
      <c r="G18" s="288">
        <f>G12+G15</f>
        <v>202491</v>
      </c>
      <c r="H18" s="295">
        <f>H12+H15</f>
        <v>3516996</v>
      </c>
      <c r="I18" s="22">
        <f>I12+I15</f>
        <v>-31190</v>
      </c>
      <c r="J18" s="12">
        <f>H18/B18*100</f>
        <v>99.12095927327373</v>
      </c>
      <c r="K18" s="13"/>
      <c r="L18" s="13"/>
      <c r="M18" s="13"/>
      <c r="N18" s="13"/>
      <c r="O18" s="13"/>
    </row>
    <row r="19" spans="1:15" ht="12.75">
      <c r="A19" s="14"/>
      <c r="B19" s="243"/>
      <c r="C19" s="254"/>
      <c r="D19" s="15"/>
      <c r="E19" s="16"/>
      <c r="F19" s="254"/>
      <c r="G19" s="22"/>
      <c r="H19" s="293"/>
      <c r="I19" s="15"/>
      <c r="J19" s="17"/>
      <c r="K19" s="13"/>
      <c r="L19" s="13"/>
      <c r="M19" s="13"/>
      <c r="N19" s="13"/>
      <c r="O19" s="13"/>
    </row>
    <row r="20" spans="1:15" ht="13.5" thickBot="1">
      <c r="A20" s="18"/>
      <c r="B20" s="244"/>
      <c r="C20" s="255"/>
      <c r="D20" s="19"/>
      <c r="E20" s="20"/>
      <c r="F20" s="255"/>
      <c r="G20" s="282"/>
      <c r="H20" s="294"/>
      <c r="I20" s="19"/>
      <c r="J20" s="21"/>
      <c r="K20" s="13"/>
      <c r="L20" s="13"/>
      <c r="M20" s="13"/>
      <c r="N20" s="13"/>
      <c r="O20" s="13"/>
    </row>
    <row r="21" spans="1:15" ht="13.5" thickBot="1">
      <c r="A21" s="23"/>
      <c r="B21" s="248"/>
      <c r="C21" s="24"/>
      <c r="D21" s="24"/>
      <c r="E21" s="25"/>
      <c r="F21" s="25"/>
      <c r="G21" s="25"/>
      <c r="H21" s="25"/>
      <c r="I21" s="24"/>
      <c r="J21" s="26"/>
      <c r="K21" s="13"/>
      <c r="L21" s="13"/>
      <c r="M21" s="13"/>
      <c r="N21" s="13"/>
      <c r="O21" s="13"/>
    </row>
    <row r="22" spans="1:15" ht="12.75">
      <c r="A22" s="9" t="s">
        <v>114</v>
      </c>
      <c r="B22" s="242">
        <v>17747.7</v>
      </c>
      <c r="C22" s="10"/>
      <c r="D22" s="10"/>
      <c r="E22" s="11">
        <v>17920</v>
      </c>
      <c r="F22" s="284">
        <v>17920</v>
      </c>
      <c r="G22" s="281"/>
      <c r="H22" s="292">
        <v>17920</v>
      </c>
      <c r="I22" s="10">
        <f>H22-B22</f>
        <v>172.29999999999927</v>
      </c>
      <c r="J22" s="12">
        <f>H22/B22*100</f>
        <v>100.97083002304524</v>
      </c>
      <c r="K22" s="13"/>
      <c r="L22" s="13"/>
      <c r="M22" s="13"/>
      <c r="N22" s="13"/>
      <c r="O22" s="13"/>
    </row>
    <row r="23" spans="1:15" ht="13.5" thickBot="1">
      <c r="A23" s="18"/>
      <c r="B23" s="244"/>
      <c r="C23" s="19"/>
      <c r="D23" s="19"/>
      <c r="E23" s="20"/>
      <c r="F23" s="255"/>
      <c r="G23" s="282"/>
      <c r="H23" s="294"/>
      <c r="I23" s="19"/>
      <c r="J23" s="21"/>
      <c r="K23" s="13"/>
      <c r="L23" s="13"/>
      <c r="M23" s="13"/>
      <c r="N23" s="13"/>
      <c r="O23" s="13"/>
    </row>
    <row r="24" spans="1:15" ht="13.5" thickBot="1">
      <c r="A24" s="23"/>
      <c r="B24" s="249"/>
      <c r="C24" s="13"/>
      <c r="D24" s="13"/>
      <c r="E24" s="13"/>
      <c r="F24" s="283"/>
      <c r="G24" s="283"/>
      <c r="H24" s="283"/>
      <c r="I24" s="13"/>
      <c r="J24" s="27"/>
      <c r="K24" s="13"/>
      <c r="L24" s="13"/>
      <c r="M24" s="13"/>
      <c r="N24" s="13"/>
      <c r="O24" s="13"/>
    </row>
    <row r="25" spans="1:15" ht="24" customHeight="1" thickBot="1">
      <c r="A25" s="28" t="s">
        <v>1</v>
      </c>
      <c r="B25" s="250">
        <f>B18+B22</f>
        <v>3565933.7</v>
      </c>
      <c r="C25" s="29"/>
      <c r="D25" s="29"/>
      <c r="E25" s="30">
        <f>E18+E22</f>
        <v>3639937</v>
      </c>
      <c r="F25" s="286">
        <f>F18+F22</f>
        <v>3332425</v>
      </c>
      <c r="G25" s="289">
        <f>G18+G22</f>
        <v>202491</v>
      </c>
      <c r="H25" s="296">
        <f>H18+H22</f>
        <v>3534916</v>
      </c>
      <c r="I25" s="29">
        <f>H25-B25</f>
        <v>-31017.700000000186</v>
      </c>
      <c r="J25" s="31">
        <f>H25/B25*100</f>
        <v>99.13016610488299</v>
      </c>
      <c r="K25" s="13"/>
      <c r="L25" s="13"/>
      <c r="M25" s="13"/>
      <c r="N25" s="13"/>
      <c r="O25" s="13"/>
    </row>
    <row r="26" spans="2:15" ht="12.75">
      <c r="B26" s="13"/>
      <c r="C26" s="13"/>
      <c r="D26" s="13"/>
      <c r="E26" s="13"/>
      <c r="F26" s="283"/>
      <c r="G26" s="283"/>
      <c r="H26" s="283"/>
      <c r="I26" s="13"/>
      <c r="J26" s="13"/>
      <c r="K26" s="13"/>
      <c r="L26" s="13"/>
      <c r="M26" s="13"/>
      <c r="N26" s="13"/>
      <c r="O26" s="13"/>
    </row>
    <row r="27" ht="12.75">
      <c r="I27" s="13"/>
    </row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2011-02-22T12:52:25Z</cp:lastPrinted>
  <dcterms:created xsi:type="dcterms:W3CDTF">2007-07-03T10:02:39Z</dcterms:created>
  <dcterms:modified xsi:type="dcterms:W3CDTF">2011-02-22T12:53:04Z</dcterms:modified>
  <cp:category/>
  <cp:version/>
  <cp:contentType/>
  <cp:contentStatus/>
</cp:coreProperties>
</file>