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MČ 1-57" sheetId="1" r:id="rId1"/>
    <sheet name="List5" sheetId="2" r:id="rId2"/>
    <sheet name="List6" sheetId="3" r:id="rId3"/>
    <sheet name="List7" sheetId="4" r:id="rId4"/>
    <sheet name="List8" sheetId="5" r:id="rId5"/>
    <sheet name="List9" sheetId="6" r:id="rId6"/>
    <sheet name="List10" sheetId="7" r:id="rId7"/>
  </sheets>
  <definedNames>
    <definedName name="_xlnm.Print_Titles" localSheetId="0">'MČ 1-57'!$A:$B</definedName>
    <definedName name="_xlnm.Print_Area" localSheetId="0">'MČ 1-57'!$A$1:$BH$55</definedName>
  </definedNames>
  <calcPr fullCalcOnLoad="1"/>
</workbook>
</file>

<file path=xl/sharedStrings.xml><?xml version="1.0" encoding="utf-8"?>
<sst xmlns="http://schemas.openxmlformats.org/spreadsheetml/2006/main" count="124" uniqueCount="121">
  <si>
    <t>Poř.</t>
  </si>
  <si>
    <t>Název finanční operace</t>
  </si>
  <si>
    <t>č.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</si>
  <si>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</si>
  <si>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</si>
  <si>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</si>
  <si>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</si>
  <si>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</si>
  <si>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</si>
  <si>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</si>
  <si>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</si>
  <si>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</si>
  <si>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</si>
  <si>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</si>
  <si>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</si>
  <si>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</si>
  <si>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</si>
  <si>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</si>
  <si>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</si>
  <si>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</si>
  <si>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</si>
  <si>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</si>
  <si>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</si>
  <si>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</si>
  <si>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</si>
  <si>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</si>
  <si>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</si>
  <si>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</si>
  <si>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</si>
  <si>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</si>
  <si>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</si>
  <si>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</si>
  <si>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</si>
  <si>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</si>
  <si>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</si>
  <si>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</si>
  <si>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</si>
  <si>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</si>
  <si>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</si>
  <si>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</si>
  <si>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</si>
  <si>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</si>
  <si>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</si>
  <si>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</si>
  <si>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</si>
  <si>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</si>
  <si>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</si>
  <si>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</si>
  <si>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</si>
  <si>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</si>
  <si>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</si>
  <si>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</si>
  <si>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</si>
  <si>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</si>
  <si>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</si>
  <si>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</si>
  <si>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</si>
  <si>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</si>
  <si>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</si>
  <si>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</si>
  <si>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A: ZDROJE z finančního vypořádání</t>
  </si>
  <si>
    <t>3.</t>
  </si>
  <si>
    <t>4.</t>
  </si>
  <si>
    <t>Dorovnání z rozpočtu HMP celkem</t>
  </si>
  <si>
    <t>5.</t>
  </si>
  <si>
    <t>B: POTŘEBY finančního vypořádání</t>
  </si>
  <si>
    <t>6.</t>
  </si>
  <si>
    <t>Odvody do SR  c e l k e m</t>
  </si>
  <si>
    <t>7.</t>
  </si>
  <si>
    <t>10.</t>
  </si>
  <si>
    <t xml:space="preserve">         PŘEHLED FINANČNÍHO VYPOŘÁDÁNÍ            </t>
  </si>
  <si>
    <t>MČ celkem</t>
  </si>
  <si>
    <t>v Kč</t>
  </si>
  <si>
    <t>a/ vůči SR</t>
  </si>
  <si>
    <t>Ostatní závazky:</t>
  </si>
  <si>
    <t>c/ vůči státním fondům</t>
  </si>
  <si>
    <t xml:space="preserve">           - ostatní</t>
  </si>
  <si>
    <t>doplatky místních poplatků</t>
  </si>
  <si>
    <t>Dorovnání dotací ze SR  c e l k e m</t>
  </si>
  <si>
    <t>Odvody do rozpočtu HMP   c e l k e m</t>
  </si>
  <si>
    <t>b/ vůči rozpočtu HMP</t>
  </si>
  <si>
    <t>z toho: - z půjčky z FOMBF HMP</t>
  </si>
  <si>
    <t>d/ vůči jiným MČ HMP</t>
  </si>
  <si>
    <t>Celkem odvod na MF</t>
  </si>
  <si>
    <t>Odvod rezorty a st. fondy</t>
  </si>
  <si>
    <t xml:space="preserve">z toho: </t>
  </si>
  <si>
    <t xml:space="preserve">            přeplatky místních poplatků</t>
  </si>
  <si>
    <t>výkon pěstounské péče  ÚZ 13010</t>
  </si>
  <si>
    <t>ostatní vratky</t>
  </si>
  <si>
    <t>1.</t>
  </si>
  <si>
    <t>2.</t>
  </si>
  <si>
    <t>Úhrn potřeb (ř.4 a ř.5)</t>
  </si>
  <si>
    <t>Úhrn zdrojů fin. vypořádání   (ř.1 a ř.2)</t>
  </si>
  <si>
    <t>Saldo FV (ř.3 - ř.6)</t>
  </si>
  <si>
    <t>Saldo státních prostředků (ř.1 - ř.4)</t>
  </si>
  <si>
    <t>Saldo prostředků MHMP (ř. 2 - ř.5)</t>
  </si>
  <si>
    <t>zkoušky zvláštní odborné způsobilosti ÚZ 81</t>
  </si>
  <si>
    <t>participativní rozpočty - neinvestiční výdaje  ÚZ 109</t>
  </si>
  <si>
    <t>participativní rozpočty - investiční výdaje  ÚZ 119</t>
  </si>
  <si>
    <t>projekty OP VVV, MAP  ÚZ 33063</t>
  </si>
  <si>
    <t>ostatní vratky účel.prostř. rezort. min./st.fondům neinv.</t>
  </si>
  <si>
    <t>ostatní vratky účel.prostř. rezort. min./st.fondům inv.</t>
  </si>
  <si>
    <t>vratky ostat.účel.prostř. MF ČR-kap.VPS ÚZ 98xxx</t>
  </si>
  <si>
    <t xml:space="preserve">         vratky účel. prostředků na opatření v souvislosti s šířením nového typu koronaviru - MČ - neinv. ÚZ 127</t>
  </si>
  <si>
    <t xml:space="preserve">         vratky účel. prostředků na opatření v souvislosti s šířením nového typu koronaviru - MČ - inv. ÚZ 127</t>
  </si>
  <si>
    <t xml:space="preserve">         vratky účel. prostředků na zachování, obnovu a rozvoj činností v souvislosti s  pandemií nemoci COVID - neinv. ÚZ 130</t>
  </si>
  <si>
    <t xml:space="preserve"> - volby do ZHMP, ZMČ a 1/3 Senátu PS PČR v roce 2022 ÚZ 98187</t>
  </si>
  <si>
    <t xml:space="preserve"> - volba prezidenta v roce 2023 - přípravná fáze ÚZ 98008</t>
  </si>
  <si>
    <t>volby do ZHMP, ZMČ a 1/3 Senátu PS PČR v roce 2022 ÚZ 98187</t>
  </si>
  <si>
    <t>volba prezidenta v roce 2023 - přípravná fáze ÚZ 98008</t>
  </si>
  <si>
    <t xml:space="preserve">           dotace MČ hl. m. Prahy na mimořádné výdaje v souvislosti s poskytováním pomoci občanům Ukrajiny (včetně ubytování, JSDH…) neinv. ÚZ 137 </t>
  </si>
  <si>
    <t xml:space="preserve">         dotace na realizaci části opatření pro pražské domácnosti ohrožené inflací ÚZ 138</t>
  </si>
  <si>
    <t>ZA ROK 2022 S MČ HL. M. PRAHY</t>
  </si>
  <si>
    <t xml:space="preserve">         vratky účel. prostř. r. 2022 investiční  ÚZ 84</t>
  </si>
  <si>
    <t xml:space="preserve">         vratky účel. prostř. r. 2022  neinvestiční  ÚZ 81</t>
  </si>
  <si>
    <t xml:space="preserve">         vratky účel. prostř. r. 2022  neinv. mzd.pr.školy  ÚZ 96</t>
  </si>
  <si>
    <r>
      <t xml:space="preserve">vratky účel. prostř.r.2021 </t>
    </r>
    <r>
      <rPr>
        <sz val="8"/>
        <rFont val="Arial CE"/>
        <family val="0"/>
      </rPr>
      <t>(popř.předchozích let) inv. ÚZ 90</t>
    </r>
  </si>
  <si>
    <r>
      <t xml:space="preserve">vratky účel. prostř.r.2021 </t>
    </r>
    <r>
      <rPr>
        <sz val="8"/>
        <rFont val="Arial CE"/>
        <family val="0"/>
      </rPr>
      <t>(popř.předchozích let) neinv. ÚZ 118</t>
    </r>
  </si>
  <si>
    <t>participativní rozpočty - pilot. projekt koordinátoři neinv. výdaje ÚZ 140</t>
  </si>
  <si>
    <t>participativní rozpočty - pilotní projekt koordinátoři inv. výdaje ÚZ 141</t>
  </si>
  <si>
    <t>Příloha č. 8 k usnesení Zastupitelstva HMP č. 5/49 ze dne 22. 6. 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</si>
</sst>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4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0" fontId="1" fillId="0" borderId="20" xfId="0" applyFont="1" applyBorder="1" applyAlignment="1">
      <alignment horizontal="left"/>
    </xf>
    <xf numFmtId="4" fontId="1" fillId="0" borderId="21" xfId="0" applyNumberFormat="1" applyFont="1" applyBorder="1" applyAlignment="1">
      <alignment/>
    </xf>
    <xf numFmtId="0" fontId="0" fillId="0" borderId="20" xfId="0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49" fontId="3" fillId="0" borderId="16" xfId="0" applyNumberFormat="1" applyFont="1" applyBorder="1" applyAlignment="1">
      <alignment horizontal="left" indent="3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 indent="3"/>
    </xf>
    <xf numFmtId="49" fontId="1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indent="3"/>
    </xf>
    <xf numFmtId="49" fontId="3" fillId="0" borderId="16" xfId="0" applyNumberFormat="1" applyFont="1" applyFill="1" applyBorder="1" applyAlignment="1">
      <alignment horizontal="left" wrapText="1" indent="3"/>
    </xf>
    <xf numFmtId="49" fontId="0" fillId="0" borderId="16" xfId="0" applyNumberForma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horizontal="left" indent="3"/>
    </xf>
    <xf numFmtId="49" fontId="3" fillId="0" borderId="14" xfId="0" applyNumberFormat="1" applyFont="1" applyBorder="1" applyAlignment="1">
      <alignment horizontal="left" indent="3"/>
    </xf>
    <xf numFmtId="49" fontId="0" fillId="0" borderId="14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49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4" fontId="1" fillId="0" borderId="0" xfId="0" applyNumberFormat="1" applyFont="1" applyFill="1" applyBorder="1" applyAlignment="1">
      <alignment wrapText="1"/>
    </xf>
    <xf numFmtId="49" fontId="0" fillId="0" borderId="14" xfId="0" applyNumberFormat="1" applyFill="1" applyBorder="1" applyAlignment="1">
      <alignment horizontal="left" wrapText="1" indent="3"/>
    </xf>
    <xf numFmtId="49" fontId="0" fillId="0" borderId="14" xfId="0" applyNumberFormat="1" applyBorder="1" applyAlignment="1">
      <alignment wrapText="1"/>
    </xf>
    <xf numFmtId="49" fontId="0" fillId="0" borderId="14" xfId="0" applyNumberFormat="1" applyFill="1" applyBorder="1" applyAlignment="1">
      <alignment wrapText="1"/>
    </xf>
    <xf numFmtId="3" fontId="0" fillId="0" borderId="26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21" xfId="0" applyNumberFormat="1" applyFill="1" applyBorder="1" applyAlignment="1">
      <alignment wrapText="1"/>
    </xf>
    <xf numFmtId="4" fontId="0" fillId="0" borderId="14" xfId="0" applyNumberFormat="1" applyFill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1" fillId="0" borderId="21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9" fontId="0" fillId="0" borderId="36" xfId="0" applyNumberFormat="1" applyBorder="1" applyAlignment="1">
      <alignment/>
    </xf>
    <xf numFmtId="49" fontId="3" fillId="0" borderId="16" xfId="0" applyNumberFormat="1" applyFont="1" applyFill="1" applyBorder="1" applyAlignment="1">
      <alignment horizontal="left" wrapText="1" indent="3"/>
    </xf>
    <xf numFmtId="49" fontId="3" fillId="0" borderId="16" xfId="0" applyNumberFormat="1" applyFont="1" applyBorder="1" applyAlignment="1">
      <alignment horizontal="left" wrapText="1" indent="3"/>
    </xf>
    <xf numFmtId="49" fontId="2" fillId="0" borderId="37" xfId="0" applyNumberFormat="1" applyFont="1" applyBorder="1" applyAlignment="1">
      <alignment/>
    </xf>
    <xf numFmtId="49" fontId="7" fillId="0" borderId="36" xfId="0" applyNumberFormat="1" applyFont="1" applyFill="1" applyBorder="1" applyAlignment="1">
      <alignment wrapText="1"/>
    </xf>
    <xf numFmtId="49" fontId="8" fillId="0" borderId="36" xfId="0" applyNumberFormat="1" applyFont="1" applyFill="1" applyBorder="1" applyAlignment="1">
      <alignment wrapText="1"/>
    </xf>
    <xf numFmtId="4" fontId="0" fillId="0" borderId="36" xfId="0" applyNumberFormat="1" applyBorder="1" applyAlignment="1">
      <alignment/>
    </xf>
    <xf numFmtId="4" fontId="2" fillId="0" borderId="37" xfId="0" applyNumberFormat="1" applyFont="1" applyBorder="1" applyAlignment="1">
      <alignment/>
    </xf>
    <xf numFmtId="3" fontId="0" fillId="0" borderId="0" xfId="0" applyNumberFormat="1" applyAlignment="1">
      <alignment wrapText="1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0" fontId="26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4.00390625" style="0" customWidth="1"/>
    <col min="2" max="2" width="59.25390625" style="76" customWidth="1"/>
    <col min="3" max="3" width="17.375" style="3" customWidth="1"/>
    <col min="4" max="4" width="13.75390625" style="3" customWidth="1"/>
    <col min="5" max="5" width="14.00390625" style="3" bestFit="1" customWidth="1"/>
    <col min="6" max="6" width="13.375" style="3" customWidth="1"/>
    <col min="7" max="7" width="15.25390625" style="3" customWidth="1"/>
    <col min="8" max="8" width="15.00390625" style="3" customWidth="1"/>
    <col min="9" max="10" width="14.375" style="3" customWidth="1"/>
    <col min="11" max="11" width="15.125" style="3" customWidth="1"/>
    <col min="12" max="12" width="14.00390625" style="3" customWidth="1"/>
    <col min="13" max="13" width="17.625" style="3" customWidth="1"/>
    <col min="14" max="14" width="14.375" style="3" customWidth="1"/>
    <col min="15" max="15" width="14.875" style="3" customWidth="1"/>
    <col min="16" max="16" width="15.375" style="3" customWidth="1"/>
    <col min="17" max="17" width="15.25390625" style="3" customWidth="1"/>
    <col min="18" max="18" width="15.375" style="3" customWidth="1"/>
    <col min="19" max="22" width="14.875" style="3" customWidth="1"/>
    <col min="23" max="23" width="13.75390625" style="3" customWidth="1"/>
    <col min="24" max="24" width="14.00390625" style="3" bestFit="1" customWidth="1"/>
    <col min="25" max="25" width="14.625" style="3" customWidth="1"/>
    <col min="26" max="26" width="13.625" style="3" customWidth="1"/>
    <col min="27" max="27" width="12.75390625" style="3" customWidth="1"/>
    <col min="28" max="28" width="13.625" style="3" customWidth="1"/>
    <col min="29" max="29" width="15.25390625" style="3" customWidth="1"/>
    <col min="30" max="30" width="14.125" style="3" customWidth="1"/>
    <col min="31" max="31" width="14.625" style="3" customWidth="1"/>
    <col min="32" max="33" width="14.125" style="3" customWidth="1"/>
    <col min="34" max="34" width="14.25390625" style="3" customWidth="1"/>
    <col min="35" max="35" width="13.875" style="3" customWidth="1"/>
    <col min="36" max="37" width="14.625" style="3" customWidth="1"/>
    <col min="38" max="38" width="15.625" style="3" customWidth="1"/>
    <col min="39" max="39" width="12.625" style="3" customWidth="1"/>
    <col min="40" max="40" width="14.125" style="3" customWidth="1"/>
    <col min="41" max="41" width="13.875" style="3" customWidth="1"/>
    <col min="42" max="42" width="13.375" style="3" customWidth="1"/>
    <col min="43" max="43" width="12.75390625" style="3" customWidth="1"/>
    <col min="44" max="44" width="15.25390625" style="3" customWidth="1"/>
    <col min="45" max="45" width="13.75390625" style="3" customWidth="1"/>
    <col min="46" max="46" width="13.125" style="3" customWidth="1"/>
    <col min="47" max="47" width="13.375" style="3" customWidth="1"/>
    <col min="48" max="48" width="13.75390625" style="3" customWidth="1"/>
    <col min="49" max="49" width="13.875" style="4" customWidth="1"/>
    <col min="50" max="50" width="13.875" style="3" customWidth="1"/>
    <col min="51" max="51" width="15.125" style="3" customWidth="1"/>
    <col min="52" max="52" width="13.375" style="3" customWidth="1"/>
    <col min="53" max="54" width="14.00390625" style="3" customWidth="1"/>
    <col min="55" max="56" width="13.75390625" style="3" customWidth="1"/>
    <col min="57" max="57" width="14.00390625" style="3" customWidth="1"/>
    <col min="58" max="58" width="13.75390625" style="3" customWidth="1"/>
    <col min="59" max="59" width="13.875" style="3" customWidth="1"/>
    <col min="60" max="60" width="14.25390625" style="3" customWidth="1"/>
    <col min="61" max="61" width="10.75390625" style="0" customWidth="1"/>
    <col min="62" max="62" width="11.75390625" style="0" bestFit="1" customWidth="1"/>
    <col min="63" max="63" width="15.375" style="0" customWidth="1"/>
    <col min="64" max="64" width="18.75390625" style="0" customWidth="1"/>
    <col min="65" max="65" width="10.75390625" style="0" customWidth="1"/>
  </cols>
  <sheetData>
    <row r="1" spans="1:2" ht="15.75">
      <c r="A1" s="125" t="s">
        <v>120</v>
      </c>
      <c r="B1" s="50"/>
    </row>
    <row r="2" spans="3:11" ht="12.75">
      <c r="C2" s="123"/>
      <c r="K2" s="46"/>
    </row>
    <row r="3" spans="2:60" ht="12.75">
      <c r="B3" s="51" t="s">
        <v>70</v>
      </c>
      <c r="C3" s="124"/>
      <c r="D3" s="2"/>
      <c r="F3" s="46"/>
      <c r="H3" s="2"/>
      <c r="K3" s="46"/>
      <c r="L3" s="2"/>
      <c r="M3" s="46"/>
      <c r="P3" s="2"/>
      <c r="T3" s="2"/>
      <c r="X3" s="2"/>
      <c r="Z3" s="46"/>
      <c r="AB3" s="2"/>
      <c r="AF3" s="2"/>
      <c r="AJ3" s="2"/>
      <c r="AN3" s="2"/>
      <c r="AO3" s="46"/>
      <c r="AR3" s="2"/>
      <c r="AV3" s="123"/>
      <c r="AZ3" s="2"/>
      <c r="BD3" s="2"/>
      <c r="BH3" s="2"/>
    </row>
    <row r="4" spans="2:60" ht="12.75">
      <c r="B4" s="52" t="s">
        <v>112</v>
      </c>
      <c r="C4" s="1"/>
      <c r="D4" s="2"/>
      <c r="H4" s="2"/>
      <c r="K4" s="46"/>
      <c r="L4" s="2"/>
      <c r="P4" s="2"/>
      <c r="T4" s="2"/>
      <c r="X4" s="2"/>
      <c r="AB4" s="2"/>
      <c r="AF4" s="2"/>
      <c r="AJ4" s="2"/>
      <c r="AN4" s="2"/>
      <c r="AQ4" s="46"/>
      <c r="AR4" s="2"/>
      <c r="AT4" s="46"/>
      <c r="AV4" s="2"/>
      <c r="AZ4" s="123"/>
      <c r="BD4" s="2"/>
      <c r="BF4" s="46"/>
      <c r="BG4" s="46"/>
      <c r="BH4" s="2"/>
    </row>
    <row r="5" spans="2:60" ht="13.5" thickBot="1">
      <c r="B5" s="53"/>
      <c r="C5" s="1"/>
      <c r="D5" s="2"/>
      <c r="H5" s="2"/>
      <c r="L5" s="2"/>
      <c r="P5" s="2"/>
      <c r="T5" s="2"/>
      <c r="X5" s="2"/>
      <c r="AB5" s="2"/>
      <c r="AF5" s="2"/>
      <c r="AJ5" s="2"/>
      <c r="AN5" s="2"/>
      <c r="AR5" s="2"/>
      <c r="AV5" s="2"/>
      <c r="AZ5" s="2"/>
      <c r="BD5" s="2"/>
      <c r="BH5" s="2"/>
    </row>
    <row r="6" spans="1:70" ht="12.75">
      <c r="A6" s="5" t="s">
        <v>0</v>
      </c>
      <c r="B6" s="54" t="s">
        <v>1</v>
      </c>
      <c r="C6" s="103" t="s">
        <v>71</v>
      </c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89">
        <v>13</v>
      </c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  <c r="X6" s="6">
        <v>21</v>
      </c>
      <c r="Y6" s="6">
        <v>22</v>
      </c>
      <c r="Z6" s="6">
        <v>23</v>
      </c>
      <c r="AA6" s="6">
        <v>24</v>
      </c>
      <c r="AB6" s="6">
        <v>25</v>
      </c>
      <c r="AC6" s="84">
        <v>26</v>
      </c>
      <c r="AD6" s="84">
        <v>27</v>
      </c>
      <c r="AE6" s="6">
        <v>28</v>
      </c>
      <c r="AF6" s="6">
        <v>29</v>
      </c>
      <c r="AG6" s="6">
        <v>30</v>
      </c>
      <c r="AH6" s="6">
        <v>31</v>
      </c>
      <c r="AI6" s="6">
        <v>32</v>
      </c>
      <c r="AJ6" s="6">
        <v>33</v>
      </c>
      <c r="AK6" s="6">
        <v>34</v>
      </c>
      <c r="AL6" s="6">
        <v>35</v>
      </c>
      <c r="AM6" s="6">
        <v>36</v>
      </c>
      <c r="AN6" s="6">
        <v>37</v>
      </c>
      <c r="AO6" s="6">
        <v>38</v>
      </c>
      <c r="AP6" s="6">
        <v>39</v>
      </c>
      <c r="AQ6" s="6">
        <v>40</v>
      </c>
      <c r="AR6" s="6">
        <v>41</v>
      </c>
      <c r="AS6" s="6">
        <v>42</v>
      </c>
      <c r="AT6" s="6">
        <v>43</v>
      </c>
      <c r="AU6" s="6">
        <v>44</v>
      </c>
      <c r="AV6" s="6">
        <v>45</v>
      </c>
      <c r="AW6" s="7">
        <v>46</v>
      </c>
      <c r="AX6" s="6">
        <v>47</v>
      </c>
      <c r="AY6" s="6">
        <v>48</v>
      </c>
      <c r="AZ6" s="6">
        <v>49</v>
      </c>
      <c r="BA6" s="6">
        <v>50</v>
      </c>
      <c r="BB6" s="6">
        <v>51</v>
      </c>
      <c r="BC6" s="6">
        <v>52</v>
      </c>
      <c r="BD6" s="6">
        <v>53</v>
      </c>
      <c r="BE6" s="6">
        <v>54</v>
      </c>
      <c r="BF6" s="6">
        <v>55</v>
      </c>
      <c r="BG6" s="6">
        <v>56</v>
      </c>
      <c r="BH6" s="6">
        <v>57</v>
      </c>
      <c r="BI6" s="8"/>
      <c r="BJ6" s="8"/>
      <c r="BK6" s="8"/>
      <c r="BL6" s="8"/>
      <c r="BM6" s="8"/>
      <c r="BN6" s="8"/>
      <c r="BO6" s="8"/>
      <c r="BP6" s="8"/>
      <c r="BQ6" s="8"/>
      <c r="BR6" s="8"/>
    </row>
    <row r="7" spans="1:70" ht="13.5" thickBot="1">
      <c r="A7" s="92" t="s">
        <v>2</v>
      </c>
      <c r="B7" s="55"/>
      <c r="C7" s="104" t="s">
        <v>72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85" t="s">
        <v>12</v>
      </c>
      <c r="N7" s="9" t="s">
        <v>13</v>
      </c>
      <c r="O7" s="83" t="s">
        <v>14</v>
      </c>
      <c r="P7" s="83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 t="s">
        <v>20</v>
      </c>
      <c r="V7" s="9" t="s">
        <v>21</v>
      </c>
      <c r="W7" s="9" t="s">
        <v>22</v>
      </c>
      <c r="X7" s="9" t="s">
        <v>23</v>
      </c>
      <c r="Y7" s="9" t="s">
        <v>24</v>
      </c>
      <c r="Z7" s="9" t="s">
        <v>25</v>
      </c>
      <c r="AA7" s="9" t="s">
        <v>26</v>
      </c>
      <c r="AB7" s="9" t="s">
        <v>27</v>
      </c>
      <c r="AC7" s="85" t="s">
        <v>28</v>
      </c>
      <c r="AD7" s="85" t="s">
        <v>29</v>
      </c>
      <c r="AE7" s="9" t="s">
        <v>30</v>
      </c>
      <c r="AF7" s="9" t="s">
        <v>31</v>
      </c>
      <c r="AG7" s="9" t="s">
        <v>32</v>
      </c>
      <c r="AH7" s="9" t="s">
        <v>33</v>
      </c>
      <c r="AI7" s="9" t="s">
        <v>34</v>
      </c>
      <c r="AJ7" s="9" t="s">
        <v>35</v>
      </c>
      <c r="AK7" s="9" t="s">
        <v>36</v>
      </c>
      <c r="AL7" s="9" t="s">
        <v>37</v>
      </c>
      <c r="AM7" s="9" t="s">
        <v>38</v>
      </c>
      <c r="AN7" s="9" t="s">
        <v>39</v>
      </c>
      <c r="AO7" s="9" t="s">
        <v>40</v>
      </c>
      <c r="AP7" s="9" t="s">
        <v>41</v>
      </c>
      <c r="AQ7" s="9" t="s">
        <v>42</v>
      </c>
      <c r="AR7" s="9" t="s">
        <v>43</v>
      </c>
      <c r="AS7" s="9" t="s">
        <v>44</v>
      </c>
      <c r="AT7" s="9" t="s">
        <v>45</v>
      </c>
      <c r="AU7" s="9" t="s">
        <v>46</v>
      </c>
      <c r="AV7" s="9" t="s">
        <v>47</v>
      </c>
      <c r="AW7" s="10" t="s">
        <v>48</v>
      </c>
      <c r="AX7" s="9" t="s">
        <v>49</v>
      </c>
      <c r="AY7" s="9" t="s">
        <v>50</v>
      </c>
      <c r="AZ7" s="9" t="s">
        <v>51</v>
      </c>
      <c r="BA7" s="9" t="s">
        <v>52</v>
      </c>
      <c r="BB7" s="9" t="s">
        <v>53</v>
      </c>
      <c r="BC7" s="9" t="s">
        <v>54</v>
      </c>
      <c r="BD7" s="9" t="s">
        <v>55</v>
      </c>
      <c r="BE7" s="9" t="s">
        <v>56</v>
      </c>
      <c r="BF7" s="9" t="s">
        <v>57</v>
      </c>
      <c r="BG7" s="85" t="s">
        <v>58</v>
      </c>
      <c r="BH7" s="9" t="s">
        <v>59</v>
      </c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60" ht="13.5" thickTop="1">
      <c r="A8" s="93"/>
      <c r="B8" s="56"/>
      <c r="C8" s="10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86"/>
      <c r="BH8" s="11"/>
    </row>
    <row r="9" spans="1:60" ht="12.75">
      <c r="A9" s="94"/>
      <c r="B9" s="57" t="s">
        <v>60</v>
      </c>
      <c r="C9" s="10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87"/>
      <c r="BH9" s="17"/>
    </row>
    <row r="10" spans="1:60" ht="12.75">
      <c r="A10" s="28"/>
      <c r="B10" s="58"/>
      <c r="C10" s="3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88"/>
      <c r="BH10" s="14"/>
    </row>
    <row r="11" spans="1:67" s="20" customFormat="1" ht="12.75">
      <c r="A11" s="18" t="s">
        <v>89</v>
      </c>
      <c r="B11" s="57" t="s">
        <v>78</v>
      </c>
      <c r="C11" s="31">
        <f>SUM(D11:BH11)</f>
        <v>11790562.559999999</v>
      </c>
      <c r="D11" s="19">
        <f>SUM(D12:D14)</f>
        <v>0</v>
      </c>
      <c r="E11" s="19">
        <f aca="true" t="shared" si="0" ref="E11:AI11">SUM(E12:E14)</f>
        <v>0</v>
      </c>
      <c r="F11" s="19">
        <f t="shared" si="0"/>
        <v>1076974.14</v>
      </c>
      <c r="G11" s="19">
        <f t="shared" si="0"/>
        <v>2448037.56</v>
      </c>
      <c r="H11" s="19">
        <f t="shared" si="0"/>
        <v>0</v>
      </c>
      <c r="I11" s="19">
        <f t="shared" si="0"/>
        <v>0</v>
      </c>
      <c r="J11" s="19">
        <f t="shared" si="0"/>
        <v>254269.94</v>
      </c>
      <c r="K11" s="19">
        <f t="shared" si="0"/>
        <v>227415.55</v>
      </c>
      <c r="L11" s="19">
        <f t="shared" si="0"/>
        <v>1647684.64</v>
      </c>
      <c r="M11" s="19">
        <f t="shared" si="0"/>
        <v>2894046.27</v>
      </c>
      <c r="N11" s="19">
        <f t="shared" si="0"/>
        <v>598753.09</v>
      </c>
      <c r="O11" s="19">
        <f t="shared" si="0"/>
        <v>243160.99</v>
      </c>
      <c r="P11" s="19">
        <f t="shared" si="0"/>
        <v>0</v>
      </c>
      <c r="Q11" s="19">
        <f t="shared" si="0"/>
        <v>924510.03</v>
      </c>
      <c r="R11" s="19">
        <f t="shared" si="0"/>
        <v>286160.35</v>
      </c>
      <c r="S11" s="19">
        <f t="shared" si="0"/>
        <v>31369.24</v>
      </c>
      <c r="T11" s="19">
        <f t="shared" si="0"/>
        <v>292686.42</v>
      </c>
      <c r="U11" s="19">
        <f t="shared" si="0"/>
        <v>137260.22</v>
      </c>
      <c r="V11" s="19">
        <f t="shared" si="0"/>
        <v>29001.13</v>
      </c>
      <c r="W11" s="19">
        <f t="shared" si="0"/>
        <v>101529.41</v>
      </c>
      <c r="X11" s="19">
        <f t="shared" si="0"/>
        <v>209637.5</v>
      </c>
      <c r="Y11" s="19">
        <f t="shared" si="0"/>
        <v>0</v>
      </c>
      <c r="Z11" s="19">
        <f t="shared" si="0"/>
        <v>8410.33</v>
      </c>
      <c r="AA11" s="19">
        <f t="shared" si="0"/>
        <v>0</v>
      </c>
      <c r="AB11" s="19">
        <f t="shared" si="0"/>
        <v>0</v>
      </c>
      <c r="AC11" s="19">
        <f t="shared" si="0"/>
        <v>0</v>
      </c>
      <c r="AD11" s="19">
        <f t="shared" si="0"/>
        <v>3538</v>
      </c>
      <c r="AE11" s="19">
        <f t="shared" si="0"/>
        <v>0</v>
      </c>
      <c r="AF11" s="19">
        <f t="shared" si="0"/>
        <v>30054</v>
      </c>
      <c r="AG11" s="19">
        <f t="shared" si="0"/>
        <v>0</v>
      </c>
      <c r="AH11" s="19">
        <f t="shared" si="0"/>
        <v>141449.37</v>
      </c>
      <c r="AI11" s="19">
        <f t="shared" si="0"/>
        <v>0</v>
      </c>
      <c r="AJ11" s="19">
        <f aca="true" t="shared" si="1" ref="AJ11:BH11">SUM(AJ12:AJ14)</f>
        <v>0</v>
      </c>
      <c r="AK11" s="19">
        <f t="shared" si="1"/>
        <v>0</v>
      </c>
      <c r="AL11" s="19">
        <f t="shared" si="1"/>
        <v>0</v>
      </c>
      <c r="AM11" s="19">
        <f t="shared" si="1"/>
        <v>0</v>
      </c>
      <c r="AN11" s="19">
        <f t="shared" si="1"/>
        <v>23453.53</v>
      </c>
      <c r="AO11" s="19">
        <f t="shared" si="1"/>
        <v>0</v>
      </c>
      <c r="AP11" s="19">
        <f t="shared" si="1"/>
        <v>0</v>
      </c>
      <c r="AQ11" s="19">
        <f t="shared" si="1"/>
        <v>0</v>
      </c>
      <c r="AR11" s="19">
        <f t="shared" si="1"/>
        <v>0</v>
      </c>
      <c r="AS11" s="19">
        <f t="shared" si="1"/>
        <v>0</v>
      </c>
      <c r="AT11" s="19">
        <f t="shared" si="1"/>
        <v>0</v>
      </c>
      <c r="AU11" s="19">
        <f t="shared" si="1"/>
        <v>127733.08</v>
      </c>
      <c r="AV11" s="19">
        <f t="shared" si="1"/>
        <v>0</v>
      </c>
      <c r="AW11" s="19">
        <f t="shared" si="1"/>
        <v>29460.32</v>
      </c>
      <c r="AX11" s="19">
        <f t="shared" si="1"/>
        <v>11529</v>
      </c>
      <c r="AY11" s="19">
        <f t="shared" si="1"/>
        <v>0</v>
      </c>
      <c r="AZ11" s="19">
        <f t="shared" si="1"/>
        <v>0</v>
      </c>
      <c r="BA11" s="19">
        <f t="shared" si="1"/>
        <v>0</v>
      </c>
      <c r="BB11" s="19">
        <f t="shared" si="1"/>
        <v>0</v>
      </c>
      <c r="BC11" s="19">
        <f t="shared" si="1"/>
        <v>0</v>
      </c>
      <c r="BD11" s="19">
        <f t="shared" si="1"/>
        <v>0</v>
      </c>
      <c r="BE11" s="19">
        <f t="shared" si="1"/>
        <v>0</v>
      </c>
      <c r="BF11" s="19">
        <f t="shared" si="1"/>
        <v>0</v>
      </c>
      <c r="BG11" s="19">
        <f t="shared" si="1"/>
        <v>0</v>
      </c>
      <c r="BH11" s="19">
        <f t="shared" si="1"/>
        <v>12438.45</v>
      </c>
      <c r="BI11" s="44"/>
      <c r="BJ11" s="45"/>
      <c r="BK11" s="45"/>
      <c r="BL11" s="45"/>
      <c r="BM11" s="45"/>
      <c r="BN11" s="45"/>
      <c r="BO11" s="45"/>
    </row>
    <row r="12" spans="1:63" ht="12.75">
      <c r="A12" s="95"/>
      <c r="B12" s="59" t="s">
        <v>85</v>
      </c>
      <c r="C12" s="3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K12" s="45"/>
    </row>
    <row r="13" spans="1:63" ht="30.75" customHeight="1">
      <c r="A13" s="96"/>
      <c r="B13" s="115" t="s">
        <v>106</v>
      </c>
      <c r="C13" s="31">
        <f>SUM(D13:BH13)</f>
        <v>11784746.03</v>
      </c>
      <c r="D13" s="17">
        <v>0</v>
      </c>
      <c r="E13" s="17">
        <v>0</v>
      </c>
      <c r="F13" s="17">
        <v>1076974.14</v>
      </c>
      <c r="G13" s="17">
        <v>2448037.56</v>
      </c>
      <c r="H13" s="17">
        <v>0</v>
      </c>
      <c r="I13" s="17">
        <v>0</v>
      </c>
      <c r="J13" s="17">
        <v>254269.94</v>
      </c>
      <c r="K13" s="17">
        <v>227415.55</v>
      </c>
      <c r="L13" s="17">
        <v>1647684.64</v>
      </c>
      <c r="M13" s="17">
        <v>2894046.27</v>
      </c>
      <c r="N13" s="17">
        <v>598753.09</v>
      </c>
      <c r="O13" s="17">
        <v>243160.99</v>
      </c>
      <c r="P13" s="17">
        <v>0</v>
      </c>
      <c r="Q13" s="17">
        <v>924510.03</v>
      </c>
      <c r="R13" s="17">
        <v>286160.35</v>
      </c>
      <c r="S13" s="17">
        <v>31369.24</v>
      </c>
      <c r="T13" s="17">
        <v>292686.42</v>
      </c>
      <c r="U13" s="17">
        <v>137260.22</v>
      </c>
      <c r="V13" s="17">
        <v>29001.13</v>
      </c>
      <c r="W13" s="17">
        <v>101529.41</v>
      </c>
      <c r="X13" s="17">
        <v>209637.5</v>
      </c>
      <c r="Y13" s="17">
        <v>0</v>
      </c>
      <c r="Z13" s="17">
        <v>8410.33</v>
      </c>
      <c r="AA13" s="17">
        <v>0</v>
      </c>
      <c r="AB13" s="17">
        <v>0</v>
      </c>
      <c r="AC13" s="17">
        <v>0</v>
      </c>
      <c r="AD13" s="17">
        <v>3538</v>
      </c>
      <c r="AE13" s="17">
        <v>0</v>
      </c>
      <c r="AF13" s="17">
        <v>30054</v>
      </c>
      <c r="AG13" s="17">
        <v>0</v>
      </c>
      <c r="AH13" s="17">
        <v>141449.37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17637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127733.08</v>
      </c>
      <c r="AV13" s="17">
        <v>0</v>
      </c>
      <c r="AW13" s="17">
        <v>29460.32</v>
      </c>
      <c r="AX13" s="17">
        <v>11529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12438.45</v>
      </c>
      <c r="BK13" s="45"/>
    </row>
    <row r="14" spans="1:63" ht="15.75" customHeight="1">
      <c r="A14" s="96"/>
      <c r="B14" s="116" t="s">
        <v>107</v>
      </c>
      <c r="C14" s="31">
        <f>SUM(D14:BH14)</f>
        <v>5816.53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5816.53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K14" s="45"/>
    </row>
    <row r="15" spans="1:63" ht="12.75">
      <c r="A15" s="96"/>
      <c r="B15" s="60"/>
      <c r="C15" s="3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K15" s="45"/>
    </row>
    <row r="16" spans="1:63" s="20" customFormat="1" ht="12.75">
      <c r="A16" s="97" t="s">
        <v>90</v>
      </c>
      <c r="B16" s="61" t="s">
        <v>63</v>
      </c>
      <c r="C16" s="31">
        <f>SUM(D16:BH16)</f>
        <v>19802571.740000002</v>
      </c>
      <c r="D16" s="16">
        <f aca="true" t="shared" si="2" ref="D16:AI16">SUM(D18:D23)</f>
        <v>1000000</v>
      </c>
      <c r="E16" s="16">
        <f t="shared" si="2"/>
        <v>0</v>
      </c>
      <c r="F16" s="16">
        <f t="shared" si="2"/>
        <v>761928.18</v>
      </c>
      <c r="G16" s="16">
        <f t="shared" si="2"/>
        <v>0</v>
      </c>
      <c r="H16" s="16">
        <f t="shared" si="2"/>
        <v>1730905.06</v>
      </c>
      <c r="I16" s="16">
        <f t="shared" si="2"/>
        <v>2492880.3600000003</v>
      </c>
      <c r="J16" s="16">
        <f t="shared" si="2"/>
        <v>722499.54</v>
      </c>
      <c r="K16" s="16">
        <f t="shared" si="2"/>
        <v>0</v>
      </c>
      <c r="L16" s="16">
        <f t="shared" si="2"/>
        <v>0</v>
      </c>
      <c r="M16" s="16">
        <f t="shared" si="2"/>
        <v>794103.41</v>
      </c>
      <c r="N16" s="16">
        <f t="shared" si="2"/>
        <v>2379527.8</v>
      </c>
      <c r="O16" s="16">
        <f t="shared" si="2"/>
        <v>1370602.1099999999</v>
      </c>
      <c r="P16" s="16">
        <f t="shared" si="2"/>
        <v>0</v>
      </c>
      <c r="Q16" s="16">
        <f t="shared" si="2"/>
        <v>1644291.19</v>
      </c>
      <c r="R16" s="16">
        <f t="shared" si="2"/>
        <v>231493</v>
      </c>
      <c r="S16" s="16">
        <f t="shared" si="2"/>
        <v>0</v>
      </c>
      <c r="T16" s="16">
        <f t="shared" si="2"/>
        <v>0</v>
      </c>
      <c r="U16" s="16">
        <f t="shared" si="2"/>
        <v>0</v>
      </c>
      <c r="V16" s="16">
        <f t="shared" si="2"/>
        <v>0</v>
      </c>
      <c r="W16" s="16">
        <f t="shared" si="2"/>
        <v>166900.95</v>
      </c>
      <c r="X16" s="16">
        <f t="shared" si="2"/>
        <v>3731654.5700000003</v>
      </c>
      <c r="Y16" s="16">
        <f t="shared" si="2"/>
        <v>35710</v>
      </c>
      <c r="Z16" s="16">
        <f t="shared" si="2"/>
        <v>0</v>
      </c>
      <c r="AA16" s="16">
        <f t="shared" si="2"/>
        <v>0</v>
      </c>
      <c r="AB16" s="16">
        <f t="shared" si="2"/>
        <v>0</v>
      </c>
      <c r="AC16" s="16">
        <f t="shared" si="2"/>
        <v>113784.79999999999</v>
      </c>
      <c r="AD16" s="16">
        <f t="shared" si="2"/>
        <v>0</v>
      </c>
      <c r="AE16" s="16">
        <f t="shared" si="2"/>
        <v>0</v>
      </c>
      <c r="AF16" s="16">
        <f t="shared" si="2"/>
        <v>83685</v>
      </c>
      <c r="AG16" s="16">
        <f t="shared" si="2"/>
        <v>208556.02</v>
      </c>
      <c r="AH16" s="16">
        <f t="shared" si="2"/>
        <v>0</v>
      </c>
      <c r="AI16" s="16">
        <f t="shared" si="2"/>
        <v>0</v>
      </c>
      <c r="AJ16" s="16">
        <f aca="true" t="shared" si="3" ref="AJ16:BH16">SUM(AJ18:AJ23)</f>
        <v>0</v>
      </c>
      <c r="AK16" s="16">
        <f t="shared" si="3"/>
        <v>246553.71</v>
      </c>
      <c r="AL16" s="16">
        <f t="shared" si="3"/>
        <v>0</v>
      </c>
      <c r="AM16" s="16">
        <f t="shared" si="3"/>
        <v>0</v>
      </c>
      <c r="AN16" s="16">
        <f t="shared" si="3"/>
        <v>0</v>
      </c>
      <c r="AO16" s="16">
        <f t="shared" si="3"/>
        <v>127716.66</v>
      </c>
      <c r="AP16" s="16">
        <f t="shared" si="3"/>
        <v>0</v>
      </c>
      <c r="AQ16" s="16">
        <f t="shared" si="3"/>
        <v>0</v>
      </c>
      <c r="AR16" s="16">
        <f t="shared" si="3"/>
        <v>0</v>
      </c>
      <c r="AS16" s="16">
        <f t="shared" si="3"/>
        <v>0</v>
      </c>
      <c r="AT16" s="16">
        <f t="shared" si="3"/>
        <v>0</v>
      </c>
      <c r="AU16" s="16">
        <f t="shared" si="3"/>
        <v>0</v>
      </c>
      <c r="AV16" s="16">
        <f t="shared" si="3"/>
        <v>0</v>
      </c>
      <c r="AW16" s="16">
        <f t="shared" si="3"/>
        <v>0</v>
      </c>
      <c r="AX16" s="16">
        <f t="shared" si="3"/>
        <v>0</v>
      </c>
      <c r="AY16" s="16">
        <f t="shared" si="3"/>
        <v>0</v>
      </c>
      <c r="AZ16" s="16">
        <f t="shared" si="3"/>
        <v>167090.52</v>
      </c>
      <c r="BA16" s="16">
        <f t="shared" si="3"/>
        <v>0</v>
      </c>
      <c r="BB16" s="16">
        <f t="shared" si="3"/>
        <v>0</v>
      </c>
      <c r="BC16" s="16">
        <f t="shared" si="3"/>
        <v>41791.96</v>
      </c>
      <c r="BD16" s="16">
        <f t="shared" si="3"/>
        <v>50</v>
      </c>
      <c r="BE16" s="16">
        <f t="shared" si="3"/>
        <v>0</v>
      </c>
      <c r="BF16" s="16">
        <f t="shared" si="3"/>
        <v>0</v>
      </c>
      <c r="BG16" s="16">
        <f t="shared" si="3"/>
        <v>1750846.9</v>
      </c>
      <c r="BH16" s="16">
        <f t="shared" si="3"/>
        <v>0</v>
      </c>
      <c r="BK16" s="45"/>
    </row>
    <row r="17" spans="1:63" s="20" customFormat="1" ht="12.75">
      <c r="A17" s="97"/>
      <c r="B17" s="62" t="s">
        <v>85</v>
      </c>
      <c r="C17" s="3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K17" s="45"/>
    </row>
    <row r="18" spans="1:63" ht="15" customHeight="1">
      <c r="A18" s="96"/>
      <c r="B18" s="63" t="s">
        <v>86</v>
      </c>
      <c r="C18" s="107">
        <f aca="true" t="shared" si="4" ref="C18:C23">SUM(D18:BH18)</f>
        <v>50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50</v>
      </c>
      <c r="BE18" s="17">
        <v>0</v>
      </c>
      <c r="BF18" s="17">
        <v>0</v>
      </c>
      <c r="BG18" s="17">
        <v>0</v>
      </c>
      <c r="BH18" s="17">
        <v>0</v>
      </c>
      <c r="BK18" s="45"/>
    </row>
    <row r="19" spans="1:63" s="22" customFormat="1" ht="17.25" customHeight="1">
      <c r="A19" s="98"/>
      <c r="B19" s="64" t="s">
        <v>96</v>
      </c>
      <c r="C19" s="107">
        <f t="shared" si="4"/>
        <v>35710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35710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K19" s="45"/>
    </row>
    <row r="20" spans="1:120" s="22" customFormat="1" ht="12.75">
      <c r="A20" s="98"/>
      <c r="B20" s="65" t="s">
        <v>97</v>
      </c>
      <c r="C20" s="108">
        <f t="shared" si="4"/>
        <v>1982457.01</v>
      </c>
      <c r="D20" s="21">
        <v>0</v>
      </c>
      <c r="E20" s="21">
        <v>0</v>
      </c>
      <c r="F20" s="21">
        <v>0</v>
      </c>
      <c r="G20" s="21">
        <v>0</v>
      </c>
      <c r="H20" s="21">
        <v>130555.26</v>
      </c>
      <c r="I20" s="21">
        <v>393255</v>
      </c>
      <c r="J20" s="21">
        <v>0</v>
      </c>
      <c r="K20" s="21">
        <v>0</v>
      </c>
      <c r="L20" s="21">
        <v>0</v>
      </c>
      <c r="M20" s="21">
        <v>0</v>
      </c>
      <c r="N20" s="21">
        <v>327219.54</v>
      </c>
      <c r="O20" s="21">
        <v>224732.33</v>
      </c>
      <c r="P20" s="21">
        <v>0</v>
      </c>
      <c r="Q20" s="21">
        <v>144979.3</v>
      </c>
      <c r="R20" s="21">
        <v>17000</v>
      </c>
      <c r="S20" s="21">
        <v>0</v>
      </c>
      <c r="T20" s="21">
        <v>0</v>
      </c>
      <c r="U20" s="21">
        <v>0</v>
      </c>
      <c r="V20" s="21">
        <v>0</v>
      </c>
      <c r="W20" s="21">
        <v>46391.4</v>
      </c>
      <c r="X20" s="21">
        <v>391351.14</v>
      </c>
      <c r="Y20" s="21">
        <v>0</v>
      </c>
      <c r="Z20" s="21">
        <v>0</v>
      </c>
      <c r="AA20" s="21">
        <v>0</v>
      </c>
      <c r="AB20" s="21">
        <v>0</v>
      </c>
      <c r="AC20" s="21">
        <v>80600.9</v>
      </c>
      <c r="AD20" s="21">
        <v>0</v>
      </c>
      <c r="AE20" s="21">
        <v>0</v>
      </c>
      <c r="AF20" s="21">
        <v>0</v>
      </c>
      <c r="AG20" s="21">
        <v>31700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127716.66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4443.3</v>
      </c>
      <c r="BA20" s="21">
        <v>0</v>
      </c>
      <c r="BB20" s="21">
        <v>0</v>
      </c>
      <c r="BC20" s="21">
        <v>22891.96</v>
      </c>
      <c r="BD20" s="21">
        <v>0</v>
      </c>
      <c r="BE20" s="21">
        <v>0</v>
      </c>
      <c r="BF20" s="21">
        <v>0</v>
      </c>
      <c r="BG20" s="21">
        <v>39620.22</v>
      </c>
      <c r="BH20" s="21">
        <v>0</v>
      </c>
      <c r="BI20" s="43"/>
      <c r="BJ20" s="43"/>
      <c r="BK20" s="45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spans="1:120" s="22" customFormat="1" ht="12.75">
      <c r="A21" s="98"/>
      <c r="B21" s="65" t="s">
        <v>98</v>
      </c>
      <c r="C21" s="108">
        <f t="shared" si="4"/>
        <v>11350938.870000003</v>
      </c>
      <c r="D21" s="21">
        <v>0</v>
      </c>
      <c r="E21" s="21">
        <v>0</v>
      </c>
      <c r="F21" s="21">
        <v>0</v>
      </c>
      <c r="G21" s="21">
        <v>0</v>
      </c>
      <c r="H21" s="21">
        <v>1600349.8</v>
      </c>
      <c r="I21" s="21">
        <v>1696553.36</v>
      </c>
      <c r="J21" s="21">
        <v>0</v>
      </c>
      <c r="K21" s="21">
        <v>0</v>
      </c>
      <c r="L21" s="21">
        <v>0</v>
      </c>
      <c r="M21" s="21">
        <v>794103.41</v>
      </c>
      <c r="N21" s="21">
        <v>2052308.26</v>
      </c>
      <c r="O21" s="21">
        <v>199095.5</v>
      </c>
      <c r="P21" s="21">
        <v>0</v>
      </c>
      <c r="Q21" s="21">
        <v>447194.99</v>
      </c>
      <c r="R21" s="21">
        <v>214493</v>
      </c>
      <c r="S21" s="21">
        <v>0</v>
      </c>
      <c r="T21" s="21">
        <v>0</v>
      </c>
      <c r="U21" s="21">
        <v>0</v>
      </c>
      <c r="V21" s="21">
        <v>0</v>
      </c>
      <c r="W21" s="21">
        <v>120509.55</v>
      </c>
      <c r="X21" s="21">
        <v>2340303.43</v>
      </c>
      <c r="Y21" s="21">
        <v>0</v>
      </c>
      <c r="Z21" s="21">
        <v>0</v>
      </c>
      <c r="AA21" s="21">
        <v>0</v>
      </c>
      <c r="AB21" s="21">
        <v>0</v>
      </c>
      <c r="AC21" s="21">
        <v>33183.9</v>
      </c>
      <c r="AD21" s="21">
        <v>0</v>
      </c>
      <c r="AE21" s="21">
        <v>0</v>
      </c>
      <c r="AF21" s="21">
        <v>83685</v>
      </c>
      <c r="AG21" s="21">
        <v>176856.02</v>
      </c>
      <c r="AH21" s="21">
        <v>0</v>
      </c>
      <c r="AI21" s="21">
        <v>0</v>
      </c>
      <c r="AJ21" s="21">
        <v>0</v>
      </c>
      <c r="AK21" s="21">
        <v>246553.71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162647.22</v>
      </c>
      <c r="BA21" s="21">
        <v>0</v>
      </c>
      <c r="BB21" s="21">
        <v>0</v>
      </c>
      <c r="BC21" s="21">
        <v>18900</v>
      </c>
      <c r="BD21" s="21">
        <v>0</v>
      </c>
      <c r="BE21" s="21">
        <v>0</v>
      </c>
      <c r="BF21" s="21">
        <v>0</v>
      </c>
      <c r="BG21" s="21">
        <v>1164201.72</v>
      </c>
      <c r="BH21" s="21">
        <v>0</v>
      </c>
      <c r="BI21" s="43"/>
      <c r="BJ21" s="43"/>
      <c r="BK21" s="45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pans="1:120" s="22" customFormat="1" ht="24">
      <c r="A22" s="98"/>
      <c r="B22" s="65" t="s">
        <v>118</v>
      </c>
      <c r="C22" s="108">
        <f t="shared" si="4"/>
        <v>6100665.86</v>
      </c>
      <c r="D22" s="21">
        <v>1000000</v>
      </c>
      <c r="E22" s="21">
        <v>0</v>
      </c>
      <c r="F22" s="21">
        <v>761928.18</v>
      </c>
      <c r="G22" s="21">
        <v>0</v>
      </c>
      <c r="H22" s="21">
        <v>0</v>
      </c>
      <c r="I22" s="21">
        <v>403072</v>
      </c>
      <c r="J22" s="21">
        <v>722499.54</v>
      </c>
      <c r="K22" s="21">
        <v>0</v>
      </c>
      <c r="L22" s="21">
        <v>0</v>
      </c>
      <c r="M22" s="21">
        <v>0</v>
      </c>
      <c r="N22" s="21">
        <v>0</v>
      </c>
      <c r="O22" s="21">
        <v>946774.28</v>
      </c>
      <c r="P22" s="21">
        <v>0</v>
      </c>
      <c r="Q22" s="21">
        <v>1052116.9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1000000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214274.96</v>
      </c>
      <c r="BH22" s="21">
        <v>0</v>
      </c>
      <c r="BI22" s="43"/>
      <c r="BJ22" s="43"/>
      <c r="BK22" s="45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</row>
    <row r="23" spans="1:120" s="22" customFormat="1" ht="12.75" customHeight="1">
      <c r="A23" s="98"/>
      <c r="B23" s="65" t="s">
        <v>119</v>
      </c>
      <c r="C23" s="108">
        <f t="shared" si="4"/>
        <v>332750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332750</v>
      </c>
      <c r="BH23" s="21">
        <v>0</v>
      </c>
      <c r="BI23" s="43"/>
      <c r="BJ23" s="43"/>
      <c r="BK23" s="45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</row>
    <row r="24" spans="1:64" ht="13.5" thickBot="1">
      <c r="A24" s="99"/>
      <c r="B24" s="66"/>
      <c r="C24" s="3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K24" s="45"/>
      <c r="BL24" s="46"/>
    </row>
    <row r="25" spans="1:63" s="24" customFormat="1" ht="18.75" customHeight="1" thickBot="1" thickTop="1">
      <c r="A25" s="100" t="s">
        <v>61</v>
      </c>
      <c r="B25" s="67" t="s">
        <v>92</v>
      </c>
      <c r="C25" s="109">
        <f>SUM(D25:BH25)</f>
        <v>31593134.3</v>
      </c>
      <c r="D25" s="23">
        <f aca="true" t="shared" si="5" ref="D25:AI25">SUM(D11,D16)</f>
        <v>1000000</v>
      </c>
      <c r="E25" s="23">
        <f t="shared" si="5"/>
        <v>0</v>
      </c>
      <c r="F25" s="23">
        <f t="shared" si="5"/>
        <v>1838902.3199999998</v>
      </c>
      <c r="G25" s="23">
        <f t="shared" si="5"/>
        <v>2448037.56</v>
      </c>
      <c r="H25" s="23">
        <f t="shared" si="5"/>
        <v>1730905.06</v>
      </c>
      <c r="I25" s="23">
        <f t="shared" si="5"/>
        <v>2492880.3600000003</v>
      </c>
      <c r="J25" s="23">
        <f t="shared" si="5"/>
        <v>976769.48</v>
      </c>
      <c r="K25" s="23">
        <f t="shared" si="5"/>
        <v>227415.55</v>
      </c>
      <c r="L25" s="23">
        <f t="shared" si="5"/>
        <v>1647684.64</v>
      </c>
      <c r="M25" s="23">
        <f t="shared" si="5"/>
        <v>3688149.68</v>
      </c>
      <c r="N25" s="23">
        <f t="shared" si="5"/>
        <v>2978280.8899999997</v>
      </c>
      <c r="O25" s="23">
        <f t="shared" si="5"/>
        <v>1613763.0999999999</v>
      </c>
      <c r="P25" s="23">
        <f t="shared" si="5"/>
        <v>0</v>
      </c>
      <c r="Q25" s="23">
        <f t="shared" si="5"/>
        <v>2568801.2199999997</v>
      </c>
      <c r="R25" s="23">
        <f t="shared" si="5"/>
        <v>517653.35</v>
      </c>
      <c r="S25" s="23">
        <f t="shared" si="5"/>
        <v>31369.24</v>
      </c>
      <c r="T25" s="23">
        <f t="shared" si="5"/>
        <v>292686.42</v>
      </c>
      <c r="U25" s="23">
        <f t="shared" si="5"/>
        <v>137260.22</v>
      </c>
      <c r="V25" s="23">
        <f t="shared" si="5"/>
        <v>29001.13</v>
      </c>
      <c r="W25" s="23">
        <f t="shared" si="5"/>
        <v>268430.36</v>
      </c>
      <c r="X25" s="23">
        <f t="shared" si="5"/>
        <v>3941292.0700000003</v>
      </c>
      <c r="Y25" s="23">
        <f t="shared" si="5"/>
        <v>35710</v>
      </c>
      <c r="Z25" s="23">
        <f t="shared" si="5"/>
        <v>8410.33</v>
      </c>
      <c r="AA25" s="23">
        <f t="shared" si="5"/>
        <v>0</v>
      </c>
      <c r="AB25" s="23">
        <f t="shared" si="5"/>
        <v>0</v>
      </c>
      <c r="AC25" s="23">
        <f t="shared" si="5"/>
        <v>113784.79999999999</v>
      </c>
      <c r="AD25" s="23">
        <f t="shared" si="5"/>
        <v>3538</v>
      </c>
      <c r="AE25" s="23">
        <f t="shared" si="5"/>
        <v>0</v>
      </c>
      <c r="AF25" s="23">
        <f t="shared" si="5"/>
        <v>113739</v>
      </c>
      <c r="AG25" s="23">
        <f t="shared" si="5"/>
        <v>208556.02</v>
      </c>
      <c r="AH25" s="23">
        <f t="shared" si="5"/>
        <v>141449.37</v>
      </c>
      <c r="AI25" s="23">
        <f t="shared" si="5"/>
        <v>0</v>
      </c>
      <c r="AJ25" s="23">
        <f aca="true" t="shared" si="6" ref="AJ25:BH25">SUM(AJ11,AJ16)</f>
        <v>0</v>
      </c>
      <c r="AK25" s="23">
        <f t="shared" si="6"/>
        <v>246553.71</v>
      </c>
      <c r="AL25" s="23">
        <f t="shared" si="6"/>
        <v>0</v>
      </c>
      <c r="AM25" s="23">
        <f t="shared" si="6"/>
        <v>0</v>
      </c>
      <c r="AN25" s="23">
        <f t="shared" si="6"/>
        <v>23453.53</v>
      </c>
      <c r="AO25" s="23">
        <f t="shared" si="6"/>
        <v>127716.66</v>
      </c>
      <c r="AP25" s="23">
        <f t="shared" si="6"/>
        <v>0</v>
      </c>
      <c r="AQ25" s="23">
        <f t="shared" si="6"/>
        <v>0</v>
      </c>
      <c r="AR25" s="23">
        <f t="shared" si="6"/>
        <v>0</v>
      </c>
      <c r="AS25" s="23">
        <f t="shared" si="6"/>
        <v>0</v>
      </c>
      <c r="AT25" s="23">
        <f t="shared" si="6"/>
        <v>0</v>
      </c>
      <c r="AU25" s="23">
        <f t="shared" si="6"/>
        <v>127733.08</v>
      </c>
      <c r="AV25" s="23">
        <f t="shared" si="6"/>
        <v>0</v>
      </c>
      <c r="AW25" s="23">
        <f t="shared" si="6"/>
        <v>29460.32</v>
      </c>
      <c r="AX25" s="23">
        <f t="shared" si="6"/>
        <v>11529</v>
      </c>
      <c r="AY25" s="23">
        <f t="shared" si="6"/>
        <v>0</v>
      </c>
      <c r="AZ25" s="23">
        <f t="shared" si="6"/>
        <v>167090.52</v>
      </c>
      <c r="BA25" s="23">
        <f t="shared" si="6"/>
        <v>0</v>
      </c>
      <c r="BB25" s="23">
        <f t="shared" si="6"/>
        <v>0</v>
      </c>
      <c r="BC25" s="23">
        <f t="shared" si="6"/>
        <v>41791.96</v>
      </c>
      <c r="BD25" s="23">
        <f t="shared" si="6"/>
        <v>50</v>
      </c>
      <c r="BE25" s="23">
        <f t="shared" si="6"/>
        <v>0</v>
      </c>
      <c r="BF25" s="23">
        <f t="shared" si="6"/>
        <v>0</v>
      </c>
      <c r="BG25" s="23">
        <f t="shared" si="6"/>
        <v>1750846.9</v>
      </c>
      <c r="BH25" s="23">
        <f t="shared" si="6"/>
        <v>12438.45</v>
      </c>
      <c r="BK25" s="45"/>
    </row>
    <row r="26" spans="1:63" s="27" customFormat="1" ht="13.5" thickTop="1">
      <c r="A26" s="25"/>
      <c r="B26" s="68"/>
      <c r="C26" s="11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41"/>
      <c r="R26" s="41"/>
      <c r="S26" s="26"/>
      <c r="T26" s="26"/>
      <c r="U26" s="26"/>
      <c r="V26" s="26"/>
      <c r="W26" s="41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K26" s="45"/>
    </row>
    <row r="27" spans="1:63" ht="15.75" customHeight="1">
      <c r="A27" s="28"/>
      <c r="B27" s="69" t="s">
        <v>65</v>
      </c>
      <c r="C27" s="3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14"/>
      <c r="R27" s="14"/>
      <c r="S27" s="29"/>
      <c r="T27" s="29"/>
      <c r="U27" s="29"/>
      <c r="V27" s="29"/>
      <c r="W27" s="14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K27" s="45"/>
    </row>
    <row r="28" spans="1:63" ht="12.75">
      <c r="A28" s="28"/>
      <c r="B28" s="58"/>
      <c r="C28" s="3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14"/>
      <c r="R28" s="14"/>
      <c r="S28" s="29"/>
      <c r="T28" s="29"/>
      <c r="U28" s="29"/>
      <c r="V28" s="29"/>
      <c r="W28" s="14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K28" s="45"/>
    </row>
    <row r="29" spans="1:63" s="20" customFormat="1" ht="15.75" customHeight="1">
      <c r="A29" s="30" t="s">
        <v>62</v>
      </c>
      <c r="B29" s="69" t="s">
        <v>67</v>
      </c>
      <c r="C29" s="31">
        <f>SUM(D29:BH29)</f>
        <v>21146901.469999988</v>
      </c>
      <c r="D29" s="31">
        <f aca="true" t="shared" si="7" ref="D29:AI29">SUM(D30:D37)</f>
        <v>25710</v>
      </c>
      <c r="E29" s="31">
        <f t="shared" si="7"/>
        <v>701086.8400000001</v>
      </c>
      <c r="F29" s="31">
        <f t="shared" si="7"/>
        <v>424386.9</v>
      </c>
      <c r="G29" s="31">
        <f t="shared" si="7"/>
        <v>1732765.3299999998</v>
      </c>
      <c r="H29" s="31">
        <f t="shared" si="7"/>
        <v>1002859.6699999999</v>
      </c>
      <c r="I29" s="31">
        <f t="shared" si="7"/>
        <v>1172992.3099999998</v>
      </c>
      <c r="J29" s="31">
        <f t="shared" si="7"/>
        <v>3232165.41</v>
      </c>
      <c r="K29" s="31">
        <f t="shared" si="7"/>
        <v>1486700.8599999999</v>
      </c>
      <c r="L29" s="31">
        <f t="shared" si="7"/>
        <v>120075.42</v>
      </c>
      <c r="M29" s="31">
        <f t="shared" si="7"/>
        <v>4292251.37</v>
      </c>
      <c r="N29" s="31">
        <f t="shared" si="7"/>
        <v>382405.56</v>
      </c>
      <c r="O29" s="31">
        <f t="shared" si="7"/>
        <v>1450999.96</v>
      </c>
      <c r="P29" s="31">
        <f t="shared" si="7"/>
        <v>1313027.0899999999</v>
      </c>
      <c r="Q29" s="13">
        <f t="shared" si="7"/>
        <v>276240.81</v>
      </c>
      <c r="R29" s="13">
        <f t="shared" si="7"/>
        <v>219443.52</v>
      </c>
      <c r="S29" s="31">
        <f t="shared" si="7"/>
        <v>83963.32</v>
      </c>
      <c r="T29" s="31">
        <f t="shared" si="7"/>
        <v>479567.72</v>
      </c>
      <c r="U29" s="31">
        <f t="shared" si="7"/>
        <v>191918.39</v>
      </c>
      <c r="V29" s="31">
        <f t="shared" si="7"/>
        <v>453</v>
      </c>
      <c r="W29" s="13">
        <f t="shared" si="7"/>
        <v>362803.47000000003</v>
      </c>
      <c r="X29" s="31">
        <f t="shared" si="7"/>
        <v>0</v>
      </c>
      <c r="Y29" s="31">
        <f t="shared" si="7"/>
        <v>746476.48</v>
      </c>
      <c r="Z29" s="31">
        <f t="shared" si="7"/>
        <v>21994.2</v>
      </c>
      <c r="AA29" s="31">
        <f t="shared" si="7"/>
        <v>21642</v>
      </c>
      <c r="AB29" s="31">
        <f t="shared" si="7"/>
        <v>166412.2</v>
      </c>
      <c r="AC29" s="31">
        <f t="shared" si="7"/>
        <v>0</v>
      </c>
      <c r="AD29" s="31">
        <f t="shared" si="7"/>
        <v>0</v>
      </c>
      <c r="AE29" s="31">
        <f t="shared" si="7"/>
        <v>52600</v>
      </c>
      <c r="AF29" s="31">
        <f t="shared" si="7"/>
        <v>0</v>
      </c>
      <c r="AG29" s="31">
        <f t="shared" si="7"/>
        <v>26981.99</v>
      </c>
      <c r="AH29" s="31">
        <f t="shared" si="7"/>
        <v>22217.4</v>
      </c>
      <c r="AI29" s="31">
        <f t="shared" si="7"/>
        <v>24473.77</v>
      </c>
      <c r="AJ29" s="31">
        <f aca="true" t="shared" si="8" ref="AJ29:BH29">SUM(AJ30:AJ37)</f>
        <v>20292.1</v>
      </c>
      <c r="AK29" s="31">
        <f t="shared" si="8"/>
        <v>1385</v>
      </c>
      <c r="AL29" s="31">
        <f t="shared" si="8"/>
        <v>20586.19</v>
      </c>
      <c r="AM29" s="31">
        <f t="shared" si="8"/>
        <v>9501</v>
      </c>
      <c r="AN29" s="31">
        <f t="shared" si="8"/>
        <v>63367</v>
      </c>
      <c r="AO29" s="31">
        <f t="shared" si="8"/>
        <v>33746.14</v>
      </c>
      <c r="AP29" s="31">
        <f t="shared" si="8"/>
        <v>20252.2</v>
      </c>
      <c r="AQ29" s="31">
        <f t="shared" si="8"/>
        <v>24400</v>
      </c>
      <c r="AR29" s="31">
        <f t="shared" si="8"/>
        <v>49300.32</v>
      </c>
      <c r="AS29" s="31">
        <f t="shared" si="8"/>
        <v>316915.64</v>
      </c>
      <c r="AT29" s="31">
        <f t="shared" si="8"/>
        <v>65312.33</v>
      </c>
      <c r="AU29" s="31">
        <f t="shared" si="8"/>
        <v>24118.92</v>
      </c>
      <c r="AV29" s="31">
        <f t="shared" si="8"/>
        <v>57446</v>
      </c>
      <c r="AW29" s="31">
        <f t="shared" si="8"/>
        <v>0</v>
      </c>
      <c r="AX29" s="31">
        <f t="shared" si="8"/>
        <v>24400</v>
      </c>
      <c r="AY29" s="31">
        <f t="shared" si="8"/>
        <v>35620.54</v>
      </c>
      <c r="AZ29" s="31">
        <f t="shared" si="8"/>
        <v>50135</v>
      </c>
      <c r="BA29" s="31">
        <f t="shared" si="8"/>
        <v>32206</v>
      </c>
      <c r="BB29" s="31">
        <f t="shared" si="8"/>
        <v>39026.97</v>
      </c>
      <c r="BC29" s="31">
        <f t="shared" si="8"/>
        <v>46060.130000000005</v>
      </c>
      <c r="BD29" s="31">
        <f t="shared" si="8"/>
        <v>6467.16</v>
      </c>
      <c r="BE29" s="31">
        <f t="shared" si="8"/>
        <v>50657.560000000005</v>
      </c>
      <c r="BF29" s="31">
        <f t="shared" si="8"/>
        <v>46630.45</v>
      </c>
      <c r="BG29" s="31">
        <f t="shared" si="8"/>
        <v>12459.83</v>
      </c>
      <c r="BH29" s="31">
        <f t="shared" si="8"/>
        <v>62000</v>
      </c>
      <c r="BK29" s="45"/>
    </row>
    <row r="30" spans="1:63" ht="12.75">
      <c r="A30" s="28"/>
      <c r="B30" s="59" t="s">
        <v>85</v>
      </c>
      <c r="C30" s="31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14"/>
      <c r="R30" s="14"/>
      <c r="S30" s="29"/>
      <c r="T30" s="29"/>
      <c r="U30" s="29"/>
      <c r="V30" s="29"/>
      <c r="W30" s="14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K30" s="45"/>
    </row>
    <row r="31" spans="1:63" ht="14.25" customHeight="1">
      <c r="A31" s="28"/>
      <c r="B31" s="49" t="s">
        <v>108</v>
      </c>
      <c r="C31" s="31">
        <f>SUM(D31:BH31)</f>
        <v>696982.1499999999</v>
      </c>
      <c r="D31" s="29">
        <v>0</v>
      </c>
      <c r="E31" s="29">
        <v>0</v>
      </c>
      <c r="F31" s="29">
        <v>0</v>
      </c>
      <c r="G31" s="29">
        <v>0</v>
      </c>
      <c r="H31" s="29">
        <v>203678.69</v>
      </c>
      <c r="I31" s="29">
        <v>291228.2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3264.8</v>
      </c>
      <c r="Q31" s="14">
        <v>0</v>
      </c>
      <c r="R31" s="14">
        <v>0</v>
      </c>
      <c r="S31" s="29">
        <v>0</v>
      </c>
      <c r="T31" s="29">
        <v>0</v>
      </c>
      <c r="U31" s="29">
        <v>0</v>
      </c>
      <c r="V31" s="29">
        <v>0</v>
      </c>
      <c r="W31" s="14">
        <v>0</v>
      </c>
      <c r="X31" s="29">
        <v>0</v>
      </c>
      <c r="Y31" s="29">
        <v>701.49</v>
      </c>
      <c r="Z31" s="29">
        <v>0</v>
      </c>
      <c r="AA31" s="29">
        <v>2249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4300.38</v>
      </c>
      <c r="AH31" s="29">
        <v>0</v>
      </c>
      <c r="AI31" s="29">
        <v>0</v>
      </c>
      <c r="AJ31" s="29">
        <v>1930.1</v>
      </c>
      <c r="AK31" s="29">
        <v>0</v>
      </c>
      <c r="AL31" s="29">
        <v>7264.94</v>
      </c>
      <c r="AM31" s="29">
        <v>0</v>
      </c>
      <c r="AN31" s="29">
        <v>0</v>
      </c>
      <c r="AO31" s="29">
        <v>234.86</v>
      </c>
      <c r="AP31" s="29">
        <v>0</v>
      </c>
      <c r="AQ31" s="29">
        <v>0</v>
      </c>
      <c r="AR31" s="29">
        <v>8673</v>
      </c>
      <c r="AS31" s="29">
        <v>42165.64</v>
      </c>
      <c r="AT31" s="29">
        <v>40912.33</v>
      </c>
      <c r="AU31" s="29">
        <v>0</v>
      </c>
      <c r="AV31" s="29">
        <v>33046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14906.97</v>
      </c>
      <c r="BC31" s="29">
        <v>22095.13</v>
      </c>
      <c r="BD31" s="29">
        <v>0</v>
      </c>
      <c r="BE31" s="29">
        <v>11316.87</v>
      </c>
      <c r="BF31" s="29">
        <v>0</v>
      </c>
      <c r="BG31" s="29">
        <v>9013.75</v>
      </c>
      <c r="BH31" s="29">
        <v>0</v>
      </c>
      <c r="BK31" s="45"/>
    </row>
    <row r="32" spans="1:63" ht="15.75" customHeight="1">
      <c r="A32" s="28"/>
      <c r="B32" s="49" t="s">
        <v>109</v>
      </c>
      <c r="C32" s="31">
        <f aca="true" t="shared" si="9" ref="C32:C37">SUM(D32:BH32)</f>
        <v>6551338.66</v>
      </c>
      <c r="D32" s="29">
        <v>0</v>
      </c>
      <c r="E32" s="29">
        <v>25603.92</v>
      </c>
      <c r="F32" s="29">
        <v>424386.9</v>
      </c>
      <c r="G32" s="29">
        <v>465899.71</v>
      </c>
      <c r="H32" s="29">
        <v>540600</v>
      </c>
      <c r="I32" s="29">
        <v>733761.77</v>
      </c>
      <c r="J32" s="29">
        <v>344945</v>
      </c>
      <c r="K32" s="29">
        <v>804067.04</v>
      </c>
      <c r="L32" s="29">
        <v>120075.42</v>
      </c>
      <c r="M32" s="29">
        <v>828473.69</v>
      </c>
      <c r="N32" s="29">
        <v>300556.25</v>
      </c>
      <c r="O32" s="29">
        <v>142668.66</v>
      </c>
      <c r="P32" s="29">
        <v>429546.29</v>
      </c>
      <c r="Q32" s="14">
        <v>9040.81</v>
      </c>
      <c r="R32" s="14">
        <v>219443.52</v>
      </c>
      <c r="S32" s="29">
        <v>83963.32</v>
      </c>
      <c r="T32" s="29">
        <v>147684.24</v>
      </c>
      <c r="U32" s="29">
        <v>9374.39</v>
      </c>
      <c r="V32" s="29">
        <v>453</v>
      </c>
      <c r="W32" s="14">
        <v>86176.21</v>
      </c>
      <c r="X32" s="29">
        <v>0</v>
      </c>
      <c r="Y32" s="29">
        <v>88508.25</v>
      </c>
      <c r="Z32" s="29">
        <v>21994.2</v>
      </c>
      <c r="AA32" s="29">
        <v>19393</v>
      </c>
      <c r="AB32" s="29">
        <v>7412.2</v>
      </c>
      <c r="AC32" s="29">
        <v>0</v>
      </c>
      <c r="AD32" s="29">
        <v>0</v>
      </c>
      <c r="AE32" s="29">
        <v>52600</v>
      </c>
      <c r="AF32" s="29">
        <v>0</v>
      </c>
      <c r="AG32" s="29">
        <v>22681.61</v>
      </c>
      <c r="AH32" s="29">
        <v>22217.4</v>
      </c>
      <c r="AI32" s="29">
        <v>24060.77</v>
      </c>
      <c r="AJ32" s="29">
        <v>18362</v>
      </c>
      <c r="AK32" s="29">
        <v>0</v>
      </c>
      <c r="AL32" s="29">
        <v>13321.25</v>
      </c>
      <c r="AM32" s="29">
        <v>9501</v>
      </c>
      <c r="AN32" s="29">
        <v>0</v>
      </c>
      <c r="AO32" s="29">
        <v>21848.25</v>
      </c>
      <c r="AP32" s="29">
        <v>18495.2</v>
      </c>
      <c r="AQ32" s="29">
        <v>24400</v>
      </c>
      <c r="AR32" s="29">
        <v>24148</v>
      </c>
      <c r="AS32" s="29">
        <v>33359</v>
      </c>
      <c r="AT32" s="29">
        <v>24400</v>
      </c>
      <c r="AU32" s="29">
        <v>24118.92</v>
      </c>
      <c r="AV32" s="29">
        <v>24400</v>
      </c>
      <c r="AW32" s="29">
        <v>0</v>
      </c>
      <c r="AX32" s="29">
        <v>24400</v>
      </c>
      <c r="AY32" s="29">
        <v>35620.54</v>
      </c>
      <c r="AZ32" s="29">
        <v>50135</v>
      </c>
      <c r="BA32" s="29">
        <v>32206</v>
      </c>
      <c r="BB32" s="29">
        <v>24120</v>
      </c>
      <c r="BC32" s="29">
        <v>23965</v>
      </c>
      <c r="BD32" s="29">
        <v>964.16</v>
      </c>
      <c r="BE32" s="29">
        <v>39340.69</v>
      </c>
      <c r="BF32" s="29">
        <v>43200</v>
      </c>
      <c r="BG32" s="29">
        <v>3446.08</v>
      </c>
      <c r="BH32" s="29">
        <v>62000</v>
      </c>
      <c r="BK32" s="45"/>
    </row>
    <row r="33" spans="1:63" ht="15" customHeight="1">
      <c r="A33" s="28"/>
      <c r="B33" s="70" t="s">
        <v>102</v>
      </c>
      <c r="C33" s="31">
        <f t="shared" si="9"/>
        <v>6090</v>
      </c>
      <c r="D33" s="29">
        <v>0</v>
      </c>
      <c r="E33" s="29">
        <v>5970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14">
        <v>0</v>
      </c>
      <c r="R33" s="14">
        <v>0</v>
      </c>
      <c r="S33" s="29">
        <v>0</v>
      </c>
      <c r="T33" s="29">
        <v>0</v>
      </c>
      <c r="U33" s="29">
        <v>0</v>
      </c>
      <c r="V33" s="29">
        <v>0</v>
      </c>
      <c r="W33" s="14">
        <v>120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K33" s="45"/>
    </row>
    <row r="34" spans="1:63" s="34" customFormat="1" ht="16.5" customHeight="1">
      <c r="A34" s="32"/>
      <c r="B34" s="49" t="s">
        <v>87</v>
      </c>
      <c r="C34" s="111">
        <f t="shared" si="9"/>
        <v>2555698.8499999996</v>
      </c>
      <c r="D34" s="33">
        <v>25710</v>
      </c>
      <c r="E34" s="33">
        <f>120400+549112.92</f>
        <v>669512.92</v>
      </c>
      <c r="F34" s="33">
        <v>0</v>
      </c>
      <c r="G34" s="33">
        <v>1048115.19</v>
      </c>
      <c r="H34" s="33">
        <v>103404.54</v>
      </c>
      <c r="I34" s="33">
        <v>92115.2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245870</v>
      </c>
      <c r="Q34" s="42">
        <v>0</v>
      </c>
      <c r="R34" s="42">
        <v>0</v>
      </c>
      <c r="S34" s="33">
        <v>0</v>
      </c>
      <c r="T34" s="33">
        <v>247057</v>
      </c>
      <c r="U34" s="33">
        <v>123914</v>
      </c>
      <c r="V34" s="33">
        <v>0</v>
      </c>
      <c r="W34" s="42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K34" s="45"/>
    </row>
    <row r="35" spans="1:63" s="34" customFormat="1" ht="15.75" customHeight="1">
      <c r="A35" s="32"/>
      <c r="B35" s="49" t="s">
        <v>99</v>
      </c>
      <c r="C35" s="111">
        <f t="shared" si="9"/>
        <v>274637.57</v>
      </c>
      <c r="D35" s="33">
        <v>0</v>
      </c>
      <c r="E35" s="33">
        <v>0</v>
      </c>
      <c r="F35" s="33">
        <v>0</v>
      </c>
      <c r="G35" s="33">
        <v>218750.43</v>
      </c>
      <c r="H35" s="33">
        <v>0</v>
      </c>
      <c r="I35" s="33">
        <v>55887.14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42">
        <v>0</v>
      </c>
      <c r="R35" s="42">
        <v>0</v>
      </c>
      <c r="S35" s="33">
        <v>0</v>
      </c>
      <c r="T35" s="33">
        <v>0</v>
      </c>
      <c r="U35" s="33">
        <v>0</v>
      </c>
      <c r="V35" s="33">
        <v>0</v>
      </c>
      <c r="W35" s="42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K35" s="45"/>
    </row>
    <row r="36" spans="1:63" s="34" customFormat="1" ht="16.5" customHeight="1">
      <c r="A36" s="32"/>
      <c r="B36" s="49" t="s">
        <v>100</v>
      </c>
      <c r="C36" s="111">
        <f t="shared" si="9"/>
        <v>9260286.559999999</v>
      </c>
      <c r="D36" s="33">
        <v>0</v>
      </c>
      <c r="E36" s="33">
        <v>0</v>
      </c>
      <c r="F36" s="33">
        <v>0</v>
      </c>
      <c r="G36" s="33">
        <v>0</v>
      </c>
      <c r="H36" s="33">
        <v>155176.44</v>
      </c>
      <c r="I36" s="33">
        <v>0</v>
      </c>
      <c r="J36" s="33">
        <v>2887220.41</v>
      </c>
      <c r="K36" s="33">
        <v>682633.82</v>
      </c>
      <c r="L36" s="33">
        <v>0</v>
      </c>
      <c r="M36" s="33">
        <v>1661910</v>
      </c>
      <c r="N36" s="33">
        <v>81849.31</v>
      </c>
      <c r="O36" s="33">
        <v>1308331.3</v>
      </c>
      <c r="P36" s="33">
        <v>634346</v>
      </c>
      <c r="Q36" s="42">
        <v>267200</v>
      </c>
      <c r="R36" s="42">
        <v>0</v>
      </c>
      <c r="S36" s="33">
        <v>0</v>
      </c>
      <c r="T36" s="33">
        <v>84826.48</v>
      </c>
      <c r="U36" s="33">
        <v>58630</v>
      </c>
      <c r="V36" s="33">
        <v>0</v>
      </c>
      <c r="W36" s="42">
        <v>276507.26</v>
      </c>
      <c r="X36" s="33">
        <v>0</v>
      </c>
      <c r="Y36" s="33">
        <v>657266.74</v>
      </c>
      <c r="Z36" s="33">
        <v>0</v>
      </c>
      <c r="AA36" s="33">
        <v>0</v>
      </c>
      <c r="AB36" s="33">
        <v>159000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413</v>
      </c>
      <c r="AJ36" s="33">
        <v>0</v>
      </c>
      <c r="AK36" s="33">
        <v>1385</v>
      </c>
      <c r="AL36" s="33">
        <v>0</v>
      </c>
      <c r="AM36" s="33">
        <v>0</v>
      </c>
      <c r="AN36" s="33">
        <v>63367</v>
      </c>
      <c r="AO36" s="33">
        <v>11663.03</v>
      </c>
      <c r="AP36" s="33">
        <v>1757</v>
      </c>
      <c r="AQ36" s="33">
        <v>0</v>
      </c>
      <c r="AR36" s="33">
        <v>16479.32</v>
      </c>
      <c r="AS36" s="33">
        <v>241391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5503</v>
      </c>
      <c r="BE36" s="33">
        <v>0</v>
      </c>
      <c r="BF36" s="33">
        <v>3430.45</v>
      </c>
      <c r="BG36" s="33">
        <v>0</v>
      </c>
      <c r="BH36" s="33">
        <v>0</v>
      </c>
      <c r="BK36" s="45"/>
    </row>
    <row r="37" spans="1:63" ht="18" customHeight="1">
      <c r="A37" s="28"/>
      <c r="B37" s="49" t="s">
        <v>101</v>
      </c>
      <c r="C37" s="31">
        <f t="shared" si="9"/>
        <v>1801867.68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1801867.68</v>
      </c>
      <c r="N37" s="29">
        <v>0</v>
      </c>
      <c r="O37" s="29">
        <v>0</v>
      </c>
      <c r="P37" s="29">
        <v>0</v>
      </c>
      <c r="Q37" s="14">
        <v>0</v>
      </c>
      <c r="R37" s="14">
        <v>0</v>
      </c>
      <c r="S37" s="29">
        <v>0</v>
      </c>
      <c r="T37" s="29">
        <v>0</v>
      </c>
      <c r="U37" s="29">
        <v>0</v>
      </c>
      <c r="V37" s="29">
        <v>0</v>
      </c>
      <c r="W37" s="14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K37" s="45"/>
    </row>
    <row r="38" spans="1:63" ht="12.75">
      <c r="A38" s="28"/>
      <c r="B38" s="58"/>
      <c r="C38" s="3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14"/>
      <c r="R38" s="14"/>
      <c r="S38" s="29"/>
      <c r="T38" s="29"/>
      <c r="U38" s="29"/>
      <c r="V38" s="29"/>
      <c r="W38" s="14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K38" s="45"/>
    </row>
    <row r="39" spans="1:63" s="20" customFormat="1" ht="12.75">
      <c r="A39" s="35" t="s">
        <v>64</v>
      </c>
      <c r="B39" s="69" t="s">
        <v>79</v>
      </c>
      <c r="C39" s="31">
        <f>SUM(D39:BH39)</f>
        <v>52893900.47999998</v>
      </c>
      <c r="D39" s="31">
        <f aca="true" t="shared" si="10" ref="D39:AI39">SUM(D41:D52)</f>
        <v>4568050.75</v>
      </c>
      <c r="E39" s="31">
        <f t="shared" si="10"/>
        <v>593271.28</v>
      </c>
      <c r="F39" s="31">
        <f t="shared" si="10"/>
        <v>3971067.88</v>
      </c>
      <c r="G39" s="31">
        <f t="shared" si="10"/>
        <v>177988.21</v>
      </c>
      <c r="H39" s="31">
        <f t="shared" si="10"/>
        <v>6364812.43</v>
      </c>
      <c r="I39" s="31">
        <f t="shared" si="10"/>
        <v>1655004.4900000002</v>
      </c>
      <c r="J39" s="31">
        <f t="shared" si="10"/>
        <v>5941425.99</v>
      </c>
      <c r="K39" s="31">
        <f t="shared" si="10"/>
        <v>1016650.24</v>
      </c>
      <c r="L39" s="31">
        <f t="shared" si="10"/>
        <v>60181.5</v>
      </c>
      <c r="M39" s="31">
        <f t="shared" si="10"/>
        <v>3202240.5100000002</v>
      </c>
      <c r="N39" s="31">
        <f t="shared" si="10"/>
        <v>2602720.9</v>
      </c>
      <c r="O39" s="31">
        <f t="shared" si="10"/>
        <v>314431.70000000007</v>
      </c>
      <c r="P39" s="31">
        <f t="shared" si="10"/>
        <v>247792.91</v>
      </c>
      <c r="Q39" s="13">
        <f t="shared" si="10"/>
        <v>6122202.76</v>
      </c>
      <c r="R39" s="13">
        <f t="shared" si="10"/>
        <v>15525.5</v>
      </c>
      <c r="S39" s="31">
        <f t="shared" si="10"/>
        <v>36087.5</v>
      </c>
      <c r="T39" s="31">
        <f t="shared" si="10"/>
        <v>125851.54999999999</v>
      </c>
      <c r="U39" s="31">
        <f t="shared" si="10"/>
        <v>447622.26</v>
      </c>
      <c r="V39" s="31">
        <f t="shared" si="10"/>
        <v>1817889.65</v>
      </c>
      <c r="W39" s="13">
        <f t="shared" si="10"/>
        <v>31622.5</v>
      </c>
      <c r="X39" s="31">
        <f t="shared" si="10"/>
        <v>23825.380000000005</v>
      </c>
      <c r="Y39" s="31">
        <f t="shared" si="10"/>
        <v>767220.18</v>
      </c>
      <c r="Z39" s="31">
        <f t="shared" si="10"/>
        <v>68113</v>
      </c>
      <c r="AA39" s="31">
        <f t="shared" si="10"/>
        <v>0</v>
      </c>
      <c r="AB39" s="31">
        <f t="shared" si="10"/>
        <v>141026.32</v>
      </c>
      <c r="AC39" s="31">
        <f t="shared" si="10"/>
        <v>61372.5</v>
      </c>
      <c r="AD39" s="31">
        <f t="shared" si="10"/>
        <v>1283702.75</v>
      </c>
      <c r="AE39" s="31">
        <f t="shared" si="10"/>
        <v>312971.11</v>
      </c>
      <c r="AF39" s="31">
        <f t="shared" si="10"/>
        <v>11290</v>
      </c>
      <c r="AG39" s="31">
        <f t="shared" si="10"/>
        <v>24845.75</v>
      </c>
      <c r="AH39" s="31">
        <f t="shared" si="10"/>
        <v>255172.33000000002</v>
      </c>
      <c r="AI39" s="31">
        <f t="shared" si="10"/>
        <v>664200.25</v>
      </c>
      <c r="AJ39" s="31">
        <f aca="true" t="shared" si="11" ref="AJ39:BH39">SUM(AJ41:AJ52)</f>
        <v>51192.25</v>
      </c>
      <c r="AK39" s="31">
        <f t="shared" si="11"/>
        <v>71019.5</v>
      </c>
      <c r="AL39" s="31">
        <f t="shared" si="11"/>
        <v>21056.58</v>
      </c>
      <c r="AM39" s="31">
        <f t="shared" si="11"/>
        <v>76000</v>
      </c>
      <c r="AN39" s="31">
        <f t="shared" si="11"/>
        <v>47189.75</v>
      </c>
      <c r="AO39" s="31">
        <f t="shared" si="11"/>
        <v>55913.359999999986</v>
      </c>
      <c r="AP39" s="31">
        <f t="shared" si="11"/>
        <v>18355.5</v>
      </c>
      <c r="AQ39" s="31">
        <f t="shared" si="11"/>
        <v>0</v>
      </c>
      <c r="AR39" s="31">
        <f t="shared" si="11"/>
        <v>6619797.860000001</v>
      </c>
      <c r="AS39" s="31">
        <f t="shared" si="11"/>
        <v>23231.32</v>
      </c>
      <c r="AT39" s="31">
        <f t="shared" si="11"/>
        <v>30073.5</v>
      </c>
      <c r="AU39" s="31">
        <f t="shared" si="11"/>
        <v>12025</v>
      </c>
      <c r="AV39" s="31">
        <f t="shared" si="11"/>
        <v>36400</v>
      </c>
      <c r="AW39" s="31">
        <f t="shared" si="11"/>
        <v>38323.15000000002</v>
      </c>
      <c r="AX39" s="31">
        <f t="shared" si="11"/>
        <v>746524.0899999999</v>
      </c>
      <c r="AY39" s="31">
        <f t="shared" si="11"/>
        <v>15410</v>
      </c>
      <c r="AZ39" s="31">
        <f t="shared" si="11"/>
        <v>23738</v>
      </c>
      <c r="BA39" s="31">
        <f t="shared" si="11"/>
        <v>116000</v>
      </c>
      <c r="BB39" s="31">
        <f t="shared" si="11"/>
        <v>408091</v>
      </c>
      <c r="BC39" s="31">
        <f t="shared" si="11"/>
        <v>919751.6</v>
      </c>
      <c r="BD39" s="31">
        <f t="shared" si="11"/>
        <v>458388.57</v>
      </c>
      <c r="BE39" s="31">
        <f t="shared" si="11"/>
        <v>13316.25</v>
      </c>
      <c r="BF39" s="31">
        <f t="shared" si="11"/>
        <v>104061.87</v>
      </c>
      <c r="BG39" s="31">
        <f t="shared" si="11"/>
        <v>59292.5</v>
      </c>
      <c r="BH39" s="31">
        <f t="shared" si="11"/>
        <v>2568.75</v>
      </c>
      <c r="BK39" s="45"/>
    </row>
    <row r="40" spans="1:63" s="20" customFormat="1" ht="12.75">
      <c r="A40" s="35"/>
      <c r="B40" s="72" t="s">
        <v>85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13"/>
      <c r="R40" s="13"/>
      <c r="S40" s="31"/>
      <c r="T40" s="31"/>
      <c r="U40" s="31"/>
      <c r="V40" s="31"/>
      <c r="W40" s="13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K40" s="45"/>
    </row>
    <row r="41" spans="1:63" ht="15.75" customHeight="1">
      <c r="A41" s="28"/>
      <c r="B41" s="58" t="s">
        <v>113</v>
      </c>
      <c r="C41" s="31">
        <f aca="true" t="shared" si="12" ref="C41:C52">SUM(D41:BH41)</f>
        <v>1037003.6099999999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159942.5</v>
      </c>
      <c r="K41" s="33">
        <v>0</v>
      </c>
      <c r="L41" s="33">
        <v>0</v>
      </c>
      <c r="M41" s="33">
        <v>112598.94</v>
      </c>
      <c r="N41" s="33">
        <v>0</v>
      </c>
      <c r="O41" s="33">
        <v>111153.6</v>
      </c>
      <c r="P41" s="33">
        <v>19100</v>
      </c>
      <c r="Q41" s="42">
        <v>0</v>
      </c>
      <c r="R41" s="42">
        <v>0</v>
      </c>
      <c r="S41" s="33">
        <v>0</v>
      </c>
      <c r="T41" s="33">
        <v>0</v>
      </c>
      <c r="U41" s="33">
        <v>0</v>
      </c>
      <c r="V41" s="33">
        <v>0</v>
      </c>
      <c r="W41" s="42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390059.99999999977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244148.57</v>
      </c>
      <c r="BE41" s="33">
        <v>0</v>
      </c>
      <c r="BF41" s="33">
        <v>0</v>
      </c>
      <c r="BG41" s="33">
        <v>0</v>
      </c>
      <c r="BH41" s="33">
        <v>0</v>
      </c>
      <c r="BK41" s="45"/>
    </row>
    <row r="42" spans="1:63" s="34" customFormat="1" ht="15" customHeight="1">
      <c r="A42" s="32"/>
      <c r="B42" s="74" t="s">
        <v>114</v>
      </c>
      <c r="C42" s="31">
        <f t="shared" si="12"/>
        <v>2623441.600000001</v>
      </c>
      <c r="D42" s="33">
        <v>109540.00000000047</v>
      </c>
      <c r="E42" s="33">
        <v>26820</v>
      </c>
      <c r="F42" s="33">
        <v>89170</v>
      </c>
      <c r="G42" s="33">
        <v>146423</v>
      </c>
      <c r="H42" s="33">
        <v>57900</v>
      </c>
      <c r="I42" s="33">
        <v>112710.00000000023</v>
      </c>
      <c r="J42" s="33">
        <v>1</v>
      </c>
      <c r="K42" s="33">
        <v>191433</v>
      </c>
      <c r="L42" s="33">
        <v>39871</v>
      </c>
      <c r="M42" s="33">
        <v>395761.1</v>
      </c>
      <c r="N42" s="33">
        <v>67152.95</v>
      </c>
      <c r="O42" s="33">
        <v>197407.3500000001</v>
      </c>
      <c r="P42" s="33">
        <v>35431</v>
      </c>
      <c r="Q42" s="42">
        <v>275780</v>
      </c>
      <c r="R42" s="42">
        <v>210</v>
      </c>
      <c r="S42" s="33">
        <v>5900</v>
      </c>
      <c r="T42" s="33">
        <v>125340.11</v>
      </c>
      <c r="U42" s="33">
        <v>78530</v>
      </c>
      <c r="V42" s="33">
        <v>28809.149999999907</v>
      </c>
      <c r="W42" s="42">
        <v>30710</v>
      </c>
      <c r="X42" s="33">
        <v>18141.100000000006</v>
      </c>
      <c r="Y42" s="33">
        <v>95967.72</v>
      </c>
      <c r="Z42" s="33">
        <v>6620</v>
      </c>
      <c r="AA42" s="33">
        <v>0</v>
      </c>
      <c r="AB42" s="33">
        <v>66906.02000000002</v>
      </c>
      <c r="AC42" s="33">
        <v>35000</v>
      </c>
      <c r="AD42" s="33">
        <v>0</v>
      </c>
      <c r="AE42" s="33">
        <v>0</v>
      </c>
      <c r="AF42" s="33">
        <v>11290</v>
      </c>
      <c r="AG42" s="33">
        <v>17678</v>
      </c>
      <c r="AH42" s="33">
        <v>20120</v>
      </c>
      <c r="AI42" s="33">
        <v>65760</v>
      </c>
      <c r="AJ42" s="33">
        <v>0</v>
      </c>
      <c r="AK42" s="33">
        <v>50000</v>
      </c>
      <c r="AL42" s="33">
        <v>0</v>
      </c>
      <c r="AM42" s="33">
        <v>20000</v>
      </c>
      <c r="AN42" s="33">
        <v>1</v>
      </c>
      <c r="AO42" s="33">
        <v>15640</v>
      </c>
      <c r="AP42" s="33">
        <v>0</v>
      </c>
      <c r="AQ42" s="33">
        <v>0</v>
      </c>
      <c r="AR42" s="33">
        <v>33000</v>
      </c>
      <c r="AS42" s="33">
        <v>53.15</v>
      </c>
      <c r="AT42" s="33">
        <v>30000</v>
      </c>
      <c r="AU42" s="33">
        <v>12000</v>
      </c>
      <c r="AV42" s="33">
        <v>0</v>
      </c>
      <c r="AW42" s="33">
        <v>0</v>
      </c>
      <c r="AX42" s="33">
        <v>6694.95</v>
      </c>
      <c r="AY42" s="33">
        <v>15000</v>
      </c>
      <c r="AZ42" s="33">
        <v>0</v>
      </c>
      <c r="BA42" s="33">
        <v>0</v>
      </c>
      <c r="BB42" s="33">
        <v>0</v>
      </c>
      <c r="BC42" s="33">
        <v>22000</v>
      </c>
      <c r="BD42" s="33">
        <v>12600</v>
      </c>
      <c r="BE42" s="33">
        <v>10510</v>
      </c>
      <c r="BF42" s="33">
        <v>10800</v>
      </c>
      <c r="BG42" s="33">
        <v>32760</v>
      </c>
      <c r="BH42" s="33">
        <v>0</v>
      </c>
      <c r="BK42" s="77"/>
    </row>
    <row r="43" spans="1:63" s="34" customFormat="1" ht="15.75" customHeight="1">
      <c r="A43" s="32"/>
      <c r="B43" s="74" t="s">
        <v>115</v>
      </c>
      <c r="C43" s="31">
        <f t="shared" si="12"/>
        <v>140</v>
      </c>
      <c r="D43" s="33">
        <v>0</v>
      </c>
      <c r="E43" s="33">
        <v>0</v>
      </c>
      <c r="F43" s="33">
        <v>0</v>
      </c>
      <c r="G43" s="33">
        <v>35</v>
      </c>
      <c r="H43" s="33">
        <v>0</v>
      </c>
      <c r="I43" s="33">
        <v>17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42">
        <v>0</v>
      </c>
      <c r="R43" s="42">
        <v>0</v>
      </c>
      <c r="S43" s="33">
        <v>0</v>
      </c>
      <c r="T43" s="33">
        <v>88</v>
      </c>
      <c r="U43" s="33">
        <v>0</v>
      </c>
      <c r="V43" s="33">
        <v>0</v>
      </c>
      <c r="W43" s="42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K43" s="77"/>
    </row>
    <row r="44" spans="1:63" s="34" customFormat="1" ht="39.75" customHeight="1">
      <c r="A44" s="32"/>
      <c r="B44" s="119" t="s">
        <v>110</v>
      </c>
      <c r="C44" s="31">
        <f t="shared" si="12"/>
        <v>6281768.94</v>
      </c>
      <c r="D44" s="33">
        <v>0</v>
      </c>
      <c r="E44" s="33">
        <v>41572.48</v>
      </c>
      <c r="F44" s="33">
        <v>522920</v>
      </c>
      <c r="G44" s="33">
        <v>0</v>
      </c>
      <c r="H44" s="33">
        <v>3524930.38</v>
      </c>
      <c r="I44" s="33">
        <v>0</v>
      </c>
      <c r="J44" s="33">
        <v>0</v>
      </c>
      <c r="K44" s="33">
        <v>0</v>
      </c>
      <c r="L44" s="33">
        <v>0</v>
      </c>
      <c r="M44" s="33">
        <v>35000</v>
      </c>
      <c r="N44" s="33">
        <v>0</v>
      </c>
      <c r="O44" s="33">
        <v>0</v>
      </c>
      <c r="P44" s="33">
        <v>0</v>
      </c>
      <c r="Q44" s="42">
        <v>0</v>
      </c>
      <c r="R44" s="42">
        <v>0</v>
      </c>
      <c r="S44" s="33">
        <v>0</v>
      </c>
      <c r="T44" s="33">
        <v>423.429999999993</v>
      </c>
      <c r="U44" s="33">
        <v>366278.51</v>
      </c>
      <c r="V44" s="33">
        <v>160848</v>
      </c>
      <c r="W44" s="42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74120.3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103180</v>
      </c>
      <c r="AI44" s="33">
        <v>84741.00000000003</v>
      </c>
      <c r="AJ44" s="33">
        <v>50756.75</v>
      </c>
      <c r="AK44" s="33">
        <v>0</v>
      </c>
      <c r="AL44" s="33">
        <v>20000</v>
      </c>
      <c r="AM44" s="33">
        <v>56000</v>
      </c>
      <c r="AN44" s="33">
        <v>46720</v>
      </c>
      <c r="AO44" s="33">
        <v>5929.859999999986</v>
      </c>
      <c r="AP44" s="33">
        <v>18243</v>
      </c>
      <c r="AQ44" s="33">
        <v>0</v>
      </c>
      <c r="AR44" s="33">
        <v>266054.11</v>
      </c>
      <c r="AS44" s="33">
        <v>0.4699999999975262</v>
      </c>
      <c r="AT44" s="33">
        <v>0</v>
      </c>
      <c r="AU44" s="33">
        <v>0</v>
      </c>
      <c r="AV44" s="33">
        <v>36000</v>
      </c>
      <c r="AW44" s="33">
        <v>37910.65000000002</v>
      </c>
      <c r="AX44" s="33">
        <v>104484</v>
      </c>
      <c r="AY44" s="33">
        <v>0</v>
      </c>
      <c r="AZ44" s="33">
        <v>0</v>
      </c>
      <c r="BA44" s="33">
        <v>116000</v>
      </c>
      <c r="BB44" s="33">
        <v>408016</v>
      </c>
      <c r="BC44" s="33">
        <v>0</v>
      </c>
      <c r="BD44" s="33">
        <v>201640</v>
      </c>
      <c r="BE44" s="33">
        <v>0</v>
      </c>
      <c r="BF44" s="33">
        <v>0</v>
      </c>
      <c r="BG44" s="33">
        <v>0</v>
      </c>
      <c r="BH44" s="33">
        <v>0</v>
      </c>
      <c r="BK44" s="77"/>
    </row>
    <row r="45" spans="1:63" s="34" customFormat="1" ht="28.5" customHeight="1">
      <c r="A45" s="32"/>
      <c r="B45" s="118" t="s">
        <v>111</v>
      </c>
      <c r="C45" s="31">
        <f t="shared" si="12"/>
        <v>1600976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42">
        <v>0</v>
      </c>
      <c r="R45" s="42">
        <v>0</v>
      </c>
      <c r="S45" s="33">
        <v>0</v>
      </c>
      <c r="T45" s="33">
        <v>0</v>
      </c>
      <c r="U45" s="33">
        <v>0</v>
      </c>
      <c r="V45" s="33">
        <v>1600976</v>
      </c>
      <c r="W45" s="42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K45" s="77"/>
    </row>
    <row r="46" spans="1:256" s="48" customFormat="1" ht="18.75" customHeight="1">
      <c r="A46" s="47"/>
      <c r="B46" s="80" t="s">
        <v>116</v>
      </c>
      <c r="C46" s="31">
        <f>SUM(D46:BH46)</f>
        <v>22081172.55</v>
      </c>
      <c r="D46" s="90">
        <f>2641237+233680</f>
        <v>2874917</v>
      </c>
      <c r="E46" s="90">
        <v>0</v>
      </c>
      <c r="F46" s="90">
        <f>1266991.18+1000000</f>
        <v>2266991.1799999997</v>
      </c>
      <c r="G46" s="90">
        <v>0</v>
      </c>
      <c r="H46" s="90">
        <v>0</v>
      </c>
      <c r="I46" s="90">
        <f>310471.03+250000</f>
        <v>560471.03</v>
      </c>
      <c r="J46" s="90">
        <v>14305</v>
      </c>
      <c r="K46" s="90">
        <f>64.73+600000</f>
        <v>600064.73</v>
      </c>
      <c r="L46" s="90">
        <v>388</v>
      </c>
      <c r="M46" s="90">
        <f>287.6+250000</f>
        <v>250287.6</v>
      </c>
      <c r="N46" s="90">
        <v>128415.74</v>
      </c>
      <c r="O46" s="90">
        <v>0</v>
      </c>
      <c r="P46" s="90">
        <v>551.18</v>
      </c>
      <c r="Q46" s="91">
        <f>5808000+12612.6</f>
        <v>5820612.6</v>
      </c>
      <c r="R46" s="91">
        <v>0</v>
      </c>
      <c r="S46" s="90">
        <v>0</v>
      </c>
      <c r="T46" s="90">
        <v>0</v>
      </c>
      <c r="U46" s="90">
        <v>0</v>
      </c>
      <c r="V46" s="90">
        <v>0</v>
      </c>
      <c r="W46" s="91">
        <v>0</v>
      </c>
      <c r="X46" s="90">
        <v>0.47</v>
      </c>
      <c r="Y46" s="90">
        <f>198000+374150.3+55375.5</f>
        <v>627525.8</v>
      </c>
      <c r="Z46" s="90">
        <v>61318</v>
      </c>
      <c r="AA46" s="90">
        <v>0</v>
      </c>
      <c r="AB46" s="90">
        <v>0</v>
      </c>
      <c r="AC46" s="90">
        <v>0</v>
      </c>
      <c r="AD46" s="90">
        <v>1283702.75</v>
      </c>
      <c r="AE46" s="90">
        <v>0</v>
      </c>
      <c r="AF46" s="90">
        <v>0</v>
      </c>
      <c r="AG46" s="90">
        <v>0</v>
      </c>
      <c r="AH46" s="90">
        <v>96430</v>
      </c>
      <c r="AI46" s="90">
        <v>34365</v>
      </c>
      <c r="AJ46" s="90">
        <v>0</v>
      </c>
      <c r="AK46" s="90">
        <v>6814</v>
      </c>
      <c r="AL46" s="90">
        <v>1056.58</v>
      </c>
      <c r="AM46" s="90">
        <v>0</v>
      </c>
      <c r="AN46" s="90">
        <v>0</v>
      </c>
      <c r="AO46" s="90">
        <v>0</v>
      </c>
      <c r="AP46" s="90">
        <v>0</v>
      </c>
      <c r="AQ46" s="90">
        <v>0</v>
      </c>
      <c r="AR46" s="90">
        <v>6312450.000000001</v>
      </c>
      <c r="AS46" s="90">
        <v>0</v>
      </c>
      <c r="AT46" s="90">
        <v>0</v>
      </c>
      <c r="AU46" s="90">
        <v>0</v>
      </c>
      <c r="AV46" s="90">
        <v>0</v>
      </c>
      <c r="AW46" s="90">
        <v>0</v>
      </c>
      <c r="AX46" s="90">
        <v>244764.39</v>
      </c>
      <c r="AY46" s="90">
        <v>0</v>
      </c>
      <c r="AZ46" s="90">
        <v>0</v>
      </c>
      <c r="BA46" s="90">
        <v>0</v>
      </c>
      <c r="BB46" s="90">
        <v>0</v>
      </c>
      <c r="BC46" s="90">
        <v>895741.5</v>
      </c>
      <c r="BD46" s="90">
        <v>0</v>
      </c>
      <c r="BE46" s="90">
        <v>0</v>
      </c>
      <c r="BF46" s="90">
        <v>0</v>
      </c>
      <c r="BG46" s="90">
        <v>0</v>
      </c>
      <c r="BH46" s="90">
        <v>0</v>
      </c>
      <c r="BI46" s="78"/>
      <c r="BJ46" s="78"/>
      <c r="BK46" s="79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63" s="34" customFormat="1" ht="18.75" customHeight="1">
      <c r="A47" s="32"/>
      <c r="B47" s="80" t="s">
        <v>117</v>
      </c>
      <c r="C47" s="31">
        <f>SUM(D47:BH47)</f>
        <v>5542677.819999999</v>
      </c>
      <c r="D47" s="33">
        <v>750000</v>
      </c>
      <c r="E47" s="33">
        <v>70000</v>
      </c>
      <c r="F47" s="33">
        <v>839116.95</v>
      </c>
      <c r="G47" s="33">
        <v>0</v>
      </c>
      <c r="H47" s="33">
        <v>346209.8</v>
      </c>
      <c r="I47" s="33">
        <f>512508.46+236000</f>
        <v>748508.46</v>
      </c>
      <c r="J47" s="33">
        <v>0</v>
      </c>
      <c r="K47" s="33">
        <v>0</v>
      </c>
      <c r="L47" s="33">
        <v>0</v>
      </c>
      <c r="M47" s="33">
        <f>755583.92+1530000</f>
        <v>2285583.92</v>
      </c>
      <c r="N47" s="33">
        <v>0</v>
      </c>
      <c r="O47" s="33">
        <v>0</v>
      </c>
      <c r="P47" s="33">
        <v>85.14</v>
      </c>
      <c r="Q47" s="42">
        <v>0</v>
      </c>
      <c r="R47" s="42">
        <v>0</v>
      </c>
      <c r="S47" s="33">
        <v>0</v>
      </c>
      <c r="T47" s="33">
        <v>0</v>
      </c>
      <c r="U47" s="33">
        <v>0</v>
      </c>
      <c r="V47" s="33">
        <v>0</v>
      </c>
      <c r="W47" s="42">
        <v>0</v>
      </c>
      <c r="X47" s="33">
        <v>2609.14</v>
      </c>
      <c r="Y47" s="33">
        <v>9631.41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479140</v>
      </c>
      <c r="AJ47" s="33">
        <v>0</v>
      </c>
      <c r="AK47" s="33">
        <v>11793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K47" s="77"/>
    </row>
    <row r="48" spans="1:256" s="48" customFormat="1" ht="25.5">
      <c r="A48" s="47"/>
      <c r="B48" s="81" t="s">
        <v>103</v>
      </c>
      <c r="C48" s="31">
        <f t="shared" si="12"/>
        <v>2743294.9</v>
      </c>
      <c r="D48" s="90">
        <v>0</v>
      </c>
      <c r="E48" s="90">
        <v>0</v>
      </c>
      <c r="F48" s="90">
        <v>0</v>
      </c>
      <c r="G48" s="90">
        <v>0</v>
      </c>
      <c r="H48" s="90">
        <v>2392153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90">
        <v>0</v>
      </c>
      <c r="P48" s="90">
        <v>0</v>
      </c>
      <c r="Q48" s="91">
        <v>0</v>
      </c>
      <c r="R48" s="91">
        <v>0</v>
      </c>
      <c r="S48" s="90">
        <v>0</v>
      </c>
      <c r="T48" s="90">
        <v>0</v>
      </c>
      <c r="U48" s="90">
        <v>0</v>
      </c>
      <c r="V48" s="90">
        <v>0</v>
      </c>
      <c r="W48" s="91">
        <v>0</v>
      </c>
      <c r="X48" s="90">
        <v>1443.42</v>
      </c>
      <c r="Y48" s="90">
        <v>0</v>
      </c>
      <c r="Z48" s="90">
        <v>0</v>
      </c>
      <c r="AA48" s="90">
        <v>0</v>
      </c>
      <c r="AB48" s="90">
        <v>0</v>
      </c>
      <c r="AC48" s="90">
        <v>0</v>
      </c>
      <c r="AD48" s="90">
        <v>0</v>
      </c>
      <c r="AE48" s="90">
        <v>268438.11</v>
      </c>
      <c r="AF48" s="90">
        <v>0</v>
      </c>
      <c r="AG48" s="90">
        <v>0</v>
      </c>
      <c r="AH48" s="90">
        <v>32479.83</v>
      </c>
      <c r="AI48" s="90">
        <v>0</v>
      </c>
      <c r="AJ48" s="90">
        <v>0</v>
      </c>
      <c r="AK48" s="90">
        <v>0</v>
      </c>
      <c r="AL48" s="90">
        <v>0</v>
      </c>
      <c r="AM48" s="90">
        <v>0</v>
      </c>
      <c r="AN48" s="90">
        <v>0</v>
      </c>
      <c r="AO48" s="90">
        <v>0</v>
      </c>
      <c r="AP48" s="90">
        <v>0</v>
      </c>
      <c r="AQ48" s="90">
        <v>0</v>
      </c>
      <c r="AR48" s="90">
        <v>0</v>
      </c>
      <c r="AS48" s="90">
        <v>22288</v>
      </c>
      <c r="AT48" s="90">
        <v>0</v>
      </c>
      <c r="AU48" s="90">
        <v>0</v>
      </c>
      <c r="AV48" s="90">
        <v>0</v>
      </c>
      <c r="AW48" s="90">
        <v>0</v>
      </c>
      <c r="AX48" s="90">
        <v>0</v>
      </c>
      <c r="AY48" s="90">
        <v>0</v>
      </c>
      <c r="AZ48" s="90">
        <v>0</v>
      </c>
      <c r="BA48" s="90">
        <v>0</v>
      </c>
      <c r="BB48" s="90">
        <v>0</v>
      </c>
      <c r="BC48" s="90">
        <v>2010.1</v>
      </c>
      <c r="BD48" s="90">
        <v>0</v>
      </c>
      <c r="BE48" s="90">
        <v>0</v>
      </c>
      <c r="BF48" s="90">
        <v>24482.44</v>
      </c>
      <c r="BG48" s="90">
        <v>0</v>
      </c>
      <c r="BH48" s="90">
        <v>0</v>
      </c>
      <c r="BI48" s="78"/>
      <c r="BJ48" s="78"/>
      <c r="BK48" s="79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 s="48" customFormat="1" ht="25.5">
      <c r="A49" s="47"/>
      <c r="B49" s="81" t="s">
        <v>104</v>
      </c>
      <c r="C49" s="31">
        <f t="shared" si="12"/>
        <v>50527.13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1">
        <v>0</v>
      </c>
      <c r="R49" s="91">
        <v>0</v>
      </c>
      <c r="S49" s="90">
        <v>0</v>
      </c>
      <c r="T49" s="90">
        <v>0</v>
      </c>
      <c r="U49" s="90">
        <v>0</v>
      </c>
      <c r="V49" s="90">
        <v>0</v>
      </c>
      <c r="W49" s="91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0</v>
      </c>
      <c r="AN49" s="90">
        <v>0</v>
      </c>
      <c r="AO49" s="90">
        <v>0</v>
      </c>
      <c r="AP49" s="90">
        <v>0</v>
      </c>
      <c r="AQ49" s="90">
        <v>0</v>
      </c>
      <c r="AR49" s="90">
        <v>0</v>
      </c>
      <c r="AS49" s="90">
        <v>8.45</v>
      </c>
      <c r="AT49" s="90">
        <v>0</v>
      </c>
      <c r="AU49" s="90">
        <v>0</v>
      </c>
      <c r="AV49" s="90">
        <v>0</v>
      </c>
      <c r="AW49" s="90">
        <v>0</v>
      </c>
      <c r="AX49" s="90">
        <v>0</v>
      </c>
      <c r="AY49" s="90">
        <v>0</v>
      </c>
      <c r="AZ49" s="90">
        <v>0</v>
      </c>
      <c r="BA49" s="90">
        <v>0</v>
      </c>
      <c r="BB49" s="90">
        <v>0</v>
      </c>
      <c r="BC49" s="90">
        <v>0</v>
      </c>
      <c r="BD49" s="90">
        <v>0</v>
      </c>
      <c r="BE49" s="90">
        <v>0</v>
      </c>
      <c r="BF49" s="90">
        <v>50518.68</v>
      </c>
      <c r="BG49" s="90">
        <v>0</v>
      </c>
      <c r="BH49" s="90">
        <v>0</v>
      </c>
      <c r="BI49" s="78"/>
      <c r="BJ49" s="78"/>
      <c r="BK49" s="79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 s="48" customFormat="1" ht="25.5">
      <c r="A50" s="47"/>
      <c r="B50" s="82" t="s">
        <v>105</v>
      </c>
      <c r="C50" s="31">
        <f t="shared" si="12"/>
        <v>8076998.7</v>
      </c>
      <c r="D50" s="90">
        <v>0</v>
      </c>
      <c r="E50" s="90">
        <v>0</v>
      </c>
      <c r="F50" s="90">
        <v>0</v>
      </c>
      <c r="G50" s="90">
        <v>0</v>
      </c>
      <c r="H50" s="90">
        <v>0</v>
      </c>
      <c r="I50" s="90">
        <v>0</v>
      </c>
      <c r="J50" s="90">
        <v>5700000</v>
      </c>
      <c r="K50" s="90">
        <v>0</v>
      </c>
      <c r="L50" s="90">
        <v>0</v>
      </c>
      <c r="M50" s="90">
        <v>0</v>
      </c>
      <c r="N50" s="90">
        <v>2372691.23</v>
      </c>
      <c r="O50" s="90">
        <v>0</v>
      </c>
      <c r="P50" s="90">
        <v>0</v>
      </c>
      <c r="Q50" s="91">
        <v>4307.47</v>
      </c>
      <c r="R50" s="91">
        <v>0</v>
      </c>
      <c r="S50" s="90">
        <v>0</v>
      </c>
      <c r="T50" s="90">
        <v>0</v>
      </c>
      <c r="U50" s="90">
        <v>0</v>
      </c>
      <c r="V50" s="90">
        <v>0</v>
      </c>
      <c r="W50" s="91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90">
        <v>0</v>
      </c>
      <c r="AE50" s="90">
        <v>0</v>
      </c>
      <c r="AF50" s="90">
        <v>0</v>
      </c>
      <c r="AG50" s="90">
        <v>0</v>
      </c>
      <c r="AH50" s="90">
        <v>0</v>
      </c>
      <c r="AI50" s="90">
        <v>0</v>
      </c>
      <c r="AJ50" s="90">
        <v>0</v>
      </c>
      <c r="AK50" s="90">
        <v>0</v>
      </c>
      <c r="AL50" s="90">
        <v>0</v>
      </c>
      <c r="AM50" s="90">
        <v>0</v>
      </c>
      <c r="AN50" s="90">
        <v>0</v>
      </c>
      <c r="AO50" s="90">
        <v>0</v>
      </c>
      <c r="AP50" s="90">
        <v>0</v>
      </c>
      <c r="AQ50" s="90">
        <v>0</v>
      </c>
      <c r="AR50" s="90">
        <v>0</v>
      </c>
      <c r="AS50" s="90">
        <v>0</v>
      </c>
      <c r="AT50" s="90">
        <v>0</v>
      </c>
      <c r="AU50" s="90">
        <v>0</v>
      </c>
      <c r="AV50" s="90">
        <v>0</v>
      </c>
      <c r="AW50" s="90">
        <v>0</v>
      </c>
      <c r="AX50" s="90">
        <v>0</v>
      </c>
      <c r="AY50" s="90">
        <v>0</v>
      </c>
      <c r="AZ50" s="90">
        <v>0</v>
      </c>
      <c r="BA50" s="90">
        <v>0</v>
      </c>
      <c r="BB50" s="90">
        <v>0</v>
      </c>
      <c r="BC50" s="90">
        <v>0</v>
      </c>
      <c r="BD50" s="90">
        <v>0</v>
      </c>
      <c r="BE50" s="90">
        <v>0</v>
      </c>
      <c r="BF50" s="90">
        <v>0</v>
      </c>
      <c r="BG50" s="90">
        <v>0</v>
      </c>
      <c r="BH50" s="90">
        <v>0</v>
      </c>
      <c r="BI50" s="78"/>
      <c r="BJ50" s="78"/>
      <c r="BK50" s="79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63" ht="20.25" customHeight="1">
      <c r="A51" s="28"/>
      <c r="B51" s="71" t="s">
        <v>77</v>
      </c>
      <c r="C51" s="31">
        <f>SUM(D51:BH51)</f>
        <v>2825899.2299999995</v>
      </c>
      <c r="D51" s="33">
        <v>833593.75</v>
      </c>
      <c r="E51" s="33">
        <v>454878.8</v>
      </c>
      <c r="F51" s="33">
        <v>252869.75</v>
      </c>
      <c r="G51" s="33">
        <v>31530.21</v>
      </c>
      <c r="H51" s="33">
        <v>43619.25</v>
      </c>
      <c r="I51" s="33">
        <v>233298</v>
      </c>
      <c r="J51" s="33">
        <v>67177.49</v>
      </c>
      <c r="K51" s="33">
        <v>225152.51</v>
      </c>
      <c r="L51" s="33">
        <v>19922.5</v>
      </c>
      <c r="M51" s="33">
        <v>123008.95</v>
      </c>
      <c r="N51" s="33">
        <v>34460.98</v>
      </c>
      <c r="O51" s="33">
        <v>5870.75</v>
      </c>
      <c r="P51" s="33">
        <v>192625.59</v>
      </c>
      <c r="Q51" s="42">
        <v>21502.69</v>
      </c>
      <c r="R51" s="42">
        <v>15315.5</v>
      </c>
      <c r="S51" s="33">
        <v>187.5</v>
      </c>
      <c r="T51" s="33">
        <v>0.01</v>
      </c>
      <c r="U51" s="33">
        <v>2813.75</v>
      </c>
      <c r="V51" s="33">
        <v>27256.5</v>
      </c>
      <c r="W51" s="42">
        <v>912.5</v>
      </c>
      <c r="X51" s="33">
        <v>1631.25</v>
      </c>
      <c r="Y51" s="33">
        <v>34095.25</v>
      </c>
      <c r="Z51" s="33">
        <v>175</v>
      </c>
      <c r="AA51" s="33">
        <v>0</v>
      </c>
      <c r="AB51" s="33">
        <v>0</v>
      </c>
      <c r="AC51" s="33">
        <v>26372.5</v>
      </c>
      <c r="AD51" s="33">
        <v>0</v>
      </c>
      <c r="AE51" s="33">
        <v>44533</v>
      </c>
      <c r="AF51" s="33">
        <v>0</v>
      </c>
      <c r="AG51" s="33">
        <v>7167.75</v>
      </c>
      <c r="AH51" s="33">
        <v>2962.5</v>
      </c>
      <c r="AI51" s="33">
        <v>194.25</v>
      </c>
      <c r="AJ51" s="33">
        <v>435.5</v>
      </c>
      <c r="AK51" s="33">
        <v>2412.5</v>
      </c>
      <c r="AL51" s="33">
        <v>0</v>
      </c>
      <c r="AM51" s="33">
        <v>0</v>
      </c>
      <c r="AN51" s="33">
        <v>468.75</v>
      </c>
      <c r="AO51" s="33">
        <v>34343.5</v>
      </c>
      <c r="AP51" s="33">
        <v>112.5</v>
      </c>
      <c r="AQ51" s="33">
        <v>0</v>
      </c>
      <c r="AR51" s="33">
        <v>8293.75</v>
      </c>
      <c r="AS51" s="33">
        <v>881.25</v>
      </c>
      <c r="AT51" s="33">
        <v>73.5</v>
      </c>
      <c r="AU51" s="33">
        <v>25</v>
      </c>
      <c r="AV51" s="33">
        <v>400</v>
      </c>
      <c r="AW51" s="33">
        <v>412.5</v>
      </c>
      <c r="AX51" s="33">
        <v>520.75</v>
      </c>
      <c r="AY51" s="33">
        <v>410</v>
      </c>
      <c r="AZ51" s="33">
        <v>23738</v>
      </c>
      <c r="BA51" s="33">
        <v>0</v>
      </c>
      <c r="BB51" s="33">
        <v>75</v>
      </c>
      <c r="BC51" s="33">
        <v>0</v>
      </c>
      <c r="BD51" s="33">
        <v>0</v>
      </c>
      <c r="BE51" s="33">
        <v>2806.25</v>
      </c>
      <c r="BF51" s="33">
        <v>18260.75</v>
      </c>
      <c r="BG51" s="33">
        <v>26532.5</v>
      </c>
      <c r="BH51" s="33">
        <v>2568.75</v>
      </c>
      <c r="BK51" s="45"/>
    </row>
    <row r="52" spans="1:63" ht="20.25" customHeight="1">
      <c r="A52" s="28"/>
      <c r="B52" s="71" t="s">
        <v>88</v>
      </c>
      <c r="C52" s="31">
        <f t="shared" si="12"/>
        <v>30000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42">
        <v>0</v>
      </c>
      <c r="R52" s="42">
        <v>0</v>
      </c>
      <c r="S52" s="33">
        <v>30000</v>
      </c>
      <c r="T52" s="33">
        <v>0</v>
      </c>
      <c r="U52" s="33">
        <v>0</v>
      </c>
      <c r="V52" s="33">
        <v>0</v>
      </c>
      <c r="W52" s="42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K52" s="45"/>
    </row>
    <row r="53" spans="1:63" ht="13.5" thickBot="1">
      <c r="A53" s="28"/>
      <c r="B53" s="58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14"/>
      <c r="R53" s="14"/>
      <c r="S53" s="29"/>
      <c r="T53" s="29"/>
      <c r="U53" s="29"/>
      <c r="V53" s="29"/>
      <c r="W53" s="14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K53" s="45"/>
    </row>
    <row r="54" spans="1:63" s="24" customFormat="1" ht="20.25" customHeight="1" thickBot="1" thickTop="1">
      <c r="A54" s="101" t="s">
        <v>66</v>
      </c>
      <c r="B54" s="73" t="s">
        <v>91</v>
      </c>
      <c r="C54" s="112">
        <f aca="true" t="shared" si="13" ref="C54:C62">SUM(D54:BH54)</f>
        <v>74040801.95000005</v>
      </c>
      <c r="D54" s="36">
        <f aca="true" t="shared" si="14" ref="D54:AI54">SUM(D29,D39)</f>
        <v>4593760.75</v>
      </c>
      <c r="E54" s="36">
        <f t="shared" si="14"/>
        <v>1294358.12</v>
      </c>
      <c r="F54" s="36">
        <f t="shared" si="14"/>
        <v>4395454.78</v>
      </c>
      <c r="G54" s="36">
        <f t="shared" si="14"/>
        <v>1910753.5399999998</v>
      </c>
      <c r="H54" s="36">
        <f t="shared" si="14"/>
        <v>7367672.1</v>
      </c>
      <c r="I54" s="36">
        <f t="shared" si="14"/>
        <v>2827996.8</v>
      </c>
      <c r="J54" s="36">
        <f t="shared" si="14"/>
        <v>9173591.4</v>
      </c>
      <c r="K54" s="36">
        <f t="shared" si="14"/>
        <v>2503351.0999999996</v>
      </c>
      <c r="L54" s="36">
        <f t="shared" si="14"/>
        <v>180256.91999999998</v>
      </c>
      <c r="M54" s="36">
        <f t="shared" si="14"/>
        <v>7494491.880000001</v>
      </c>
      <c r="N54" s="36">
        <f t="shared" si="14"/>
        <v>2985126.46</v>
      </c>
      <c r="O54" s="36">
        <f t="shared" si="14"/>
        <v>1765431.6600000001</v>
      </c>
      <c r="P54" s="36">
        <f t="shared" si="14"/>
        <v>1560819.9999999998</v>
      </c>
      <c r="Q54" s="36">
        <f t="shared" si="14"/>
        <v>6398443.569999999</v>
      </c>
      <c r="R54" s="36">
        <f t="shared" si="14"/>
        <v>234969.02</v>
      </c>
      <c r="S54" s="36">
        <f t="shared" si="14"/>
        <v>120050.82</v>
      </c>
      <c r="T54" s="36">
        <f t="shared" si="14"/>
        <v>605419.27</v>
      </c>
      <c r="U54" s="36">
        <f t="shared" si="14"/>
        <v>639540.65</v>
      </c>
      <c r="V54" s="36">
        <f t="shared" si="14"/>
        <v>1818342.65</v>
      </c>
      <c r="W54" s="36">
        <f t="shared" si="14"/>
        <v>394425.97000000003</v>
      </c>
      <c r="X54" s="36">
        <f t="shared" si="14"/>
        <v>23825.380000000005</v>
      </c>
      <c r="Y54" s="36">
        <f t="shared" si="14"/>
        <v>1513696.6600000001</v>
      </c>
      <c r="Z54" s="36">
        <f t="shared" si="14"/>
        <v>90107.2</v>
      </c>
      <c r="AA54" s="36">
        <f t="shared" si="14"/>
        <v>21642</v>
      </c>
      <c r="AB54" s="36">
        <f t="shared" si="14"/>
        <v>307438.52</v>
      </c>
      <c r="AC54" s="36">
        <f t="shared" si="14"/>
        <v>61372.5</v>
      </c>
      <c r="AD54" s="36">
        <f t="shared" si="14"/>
        <v>1283702.75</v>
      </c>
      <c r="AE54" s="36">
        <f t="shared" si="14"/>
        <v>365571.11</v>
      </c>
      <c r="AF54" s="36">
        <f t="shared" si="14"/>
        <v>11290</v>
      </c>
      <c r="AG54" s="36">
        <f t="shared" si="14"/>
        <v>51827.740000000005</v>
      </c>
      <c r="AH54" s="36">
        <f t="shared" si="14"/>
        <v>277389.73000000004</v>
      </c>
      <c r="AI54" s="36">
        <f t="shared" si="14"/>
        <v>688674.02</v>
      </c>
      <c r="AJ54" s="36">
        <f aca="true" t="shared" si="15" ref="AJ54:BH54">SUM(AJ29,AJ39)</f>
        <v>71484.35</v>
      </c>
      <c r="AK54" s="36">
        <f t="shared" si="15"/>
        <v>72404.5</v>
      </c>
      <c r="AL54" s="36">
        <f t="shared" si="15"/>
        <v>41642.770000000004</v>
      </c>
      <c r="AM54" s="36">
        <f t="shared" si="15"/>
        <v>85501</v>
      </c>
      <c r="AN54" s="36">
        <f t="shared" si="15"/>
        <v>110556.75</v>
      </c>
      <c r="AO54" s="36">
        <f t="shared" si="15"/>
        <v>89659.49999999999</v>
      </c>
      <c r="AP54" s="36">
        <f t="shared" si="15"/>
        <v>38607.7</v>
      </c>
      <c r="AQ54" s="36">
        <f t="shared" si="15"/>
        <v>24400</v>
      </c>
      <c r="AR54" s="36">
        <f t="shared" si="15"/>
        <v>6669098.180000002</v>
      </c>
      <c r="AS54" s="36">
        <f t="shared" si="15"/>
        <v>340146.96</v>
      </c>
      <c r="AT54" s="36">
        <f t="shared" si="15"/>
        <v>95385.83</v>
      </c>
      <c r="AU54" s="36">
        <f t="shared" si="15"/>
        <v>36143.92</v>
      </c>
      <c r="AV54" s="36">
        <f t="shared" si="15"/>
        <v>93846</v>
      </c>
      <c r="AW54" s="36">
        <f t="shared" si="15"/>
        <v>38323.15000000002</v>
      </c>
      <c r="AX54" s="36">
        <f t="shared" si="15"/>
        <v>770924.0899999999</v>
      </c>
      <c r="AY54" s="36">
        <f t="shared" si="15"/>
        <v>51030.54</v>
      </c>
      <c r="AZ54" s="36">
        <f t="shared" si="15"/>
        <v>73873</v>
      </c>
      <c r="BA54" s="36">
        <f t="shared" si="15"/>
        <v>148206</v>
      </c>
      <c r="BB54" s="36">
        <f t="shared" si="15"/>
        <v>447117.97</v>
      </c>
      <c r="BC54" s="36">
        <f t="shared" si="15"/>
        <v>965811.73</v>
      </c>
      <c r="BD54" s="36">
        <f t="shared" si="15"/>
        <v>464855.73</v>
      </c>
      <c r="BE54" s="36">
        <f t="shared" si="15"/>
        <v>63973.810000000005</v>
      </c>
      <c r="BF54" s="36">
        <f t="shared" si="15"/>
        <v>150692.32</v>
      </c>
      <c r="BG54" s="36">
        <f t="shared" si="15"/>
        <v>71752.33</v>
      </c>
      <c r="BH54" s="36">
        <f t="shared" si="15"/>
        <v>64568.75</v>
      </c>
      <c r="BK54" s="45"/>
    </row>
    <row r="55" spans="1:63" s="27" customFormat="1" ht="17.25" customHeight="1" thickBot="1" thickTop="1">
      <c r="A55" s="102" t="s">
        <v>68</v>
      </c>
      <c r="B55" s="117" t="s">
        <v>93</v>
      </c>
      <c r="C55" s="113">
        <f>SUM(D55:BH55)</f>
        <v>-42447667.650000006</v>
      </c>
      <c r="D55" s="37">
        <f aca="true" t="shared" si="16" ref="D55:AI55">D25-D54</f>
        <v>-3593760.75</v>
      </c>
      <c r="E55" s="37">
        <f t="shared" si="16"/>
        <v>-1294358.12</v>
      </c>
      <c r="F55" s="37">
        <f t="shared" si="16"/>
        <v>-2556552.4600000004</v>
      </c>
      <c r="G55" s="37">
        <f t="shared" si="16"/>
        <v>537284.0200000003</v>
      </c>
      <c r="H55" s="37">
        <f t="shared" si="16"/>
        <v>-5636767.039999999</v>
      </c>
      <c r="I55" s="37">
        <f t="shared" si="16"/>
        <v>-335116.4399999995</v>
      </c>
      <c r="J55" s="37">
        <f t="shared" si="16"/>
        <v>-8196821.92</v>
      </c>
      <c r="K55" s="37">
        <f t="shared" si="16"/>
        <v>-2275935.55</v>
      </c>
      <c r="L55" s="37">
        <f t="shared" si="16"/>
        <v>1467427.72</v>
      </c>
      <c r="M55" s="37">
        <f t="shared" si="16"/>
        <v>-3806342.2000000007</v>
      </c>
      <c r="N55" s="37">
        <f t="shared" si="16"/>
        <v>-6845.570000000298</v>
      </c>
      <c r="O55" s="37">
        <f t="shared" si="16"/>
        <v>-151668.5600000003</v>
      </c>
      <c r="P55" s="37">
        <f t="shared" si="16"/>
        <v>-1560819.9999999998</v>
      </c>
      <c r="Q55" s="121">
        <f t="shared" si="16"/>
        <v>-3829642.3499999996</v>
      </c>
      <c r="R55" s="121">
        <f t="shared" si="16"/>
        <v>282684.32999999996</v>
      </c>
      <c r="S55" s="37">
        <f t="shared" si="16"/>
        <v>-88681.58</v>
      </c>
      <c r="T55" s="37">
        <f t="shared" si="16"/>
        <v>-312732.85000000003</v>
      </c>
      <c r="U55" s="37">
        <f t="shared" si="16"/>
        <v>-502280.43000000005</v>
      </c>
      <c r="V55" s="37">
        <f t="shared" si="16"/>
        <v>-1789341.52</v>
      </c>
      <c r="W55" s="121">
        <f t="shared" si="16"/>
        <v>-125995.61000000004</v>
      </c>
      <c r="X55" s="37">
        <f t="shared" si="16"/>
        <v>3917466.6900000004</v>
      </c>
      <c r="Y55" s="37">
        <f t="shared" si="16"/>
        <v>-1477986.6600000001</v>
      </c>
      <c r="Z55" s="37">
        <f t="shared" si="16"/>
        <v>-81696.87</v>
      </c>
      <c r="AA55" s="37">
        <f t="shared" si="16"/>
        <v>-21642</v>
      </c>
      <c r="AB55" s="37">
        <f t="shared" si="16"/>
        <v>-307438.52</v>
      </c>
      <c r="AC55" s="37">
        <f t="shared" si="16"/>
        <v>52412.29999999999</v>
      </c>
      <c r="AD55" s="37">
        <f t="shared" si="16"/>
        <v>-1280164.75</v>
      </c>
      <c r="AE55" s="37">
        <f t="shared" si="16"/>
        <v>-365571.11</v>
      </c>
      <c r="AF55" s="37">
        <f t="shared" si="16"/>
        <v>102449</v>
      </c>
      <c r="AG55" s="37">
        <f t="shared" si="16"/>
        <v>156728.27999999997</v>
      </c>
      <c r="AH55" s="37">
        <f t="shared" si="16"/>
        <v>-135940.36000000004</v>
      </c>
      <c r="AI55" s="37">
        <f t="shared" si="16"/>
        <v>-688674.02</v>
      </c>
      <c r="AJ55" s="37">
        <f aca="true" t="shared" si="17" ref="AJ55:BH55">AJ25-AJ54</f>
        <v>-71484.35</v>
      </c>
      <c r="AK55" s="37">
        <f t="shared" si="17"/>
        <v>174149.21</v>
      </c>
      <c r="AL55" s="37">
        <f t="shared" si="17"/>
        <v>-41642.770000000004</v>
      </c>
      <c r="AM55" s="37">
        <f t="shared" si="17"/>
        <v>-85501</v>
      </c>
      <c r="AN55" s="37">
        <f t="shared" si="17"/>
        <v>-87103.22</v>
      </c>
      <c r="AO55" s="37">
        <f t="shared" si="17"/>
        <v>38057.16000000002</v>
      </c>
      <c r="AP55" s="37">
        <f t="shared" si="17"/>
        <v>-38607.7</v>
      </c>
      <c r="AQ55" s="37">
        <f t="shared" si="17"/>
        <v>-24400</v>
      </c>
      <c r="AR55" s="37">
        <f t="shared" si="17"/>
        <v>-6669098.180000002</v>
      </c>
      <c r="AS55" s="37">
        <f t="shared" si="17"/>
        <v>-340146.96</v>
      </c>
      <c r="AT55" s="37">
        <f t="shared" si="17"/>
        <v>-95385.83</v>
      </c>
      <c r="AU55" s="37">
        <f t="shared" si="17"/>
        <v>91589.16</v>
      </c>
      <c r="AV55" s="37">
        <f t="shared" si="17"/>
        <v>-93846</v>
      </c>
      <c r="AW55" s="37">
        <f t="shared" si="17"/>
        <v>-8862.830000000024</v>
      </c>
      <c r="AX55" s="37">
        <f t="shared" si="17"/>
        <v>-759395.0899999999</v>
      </c>
      <c r="AY55" s="37">
        <f t="shared" si="17"/>
        <v>-51030.54</v>
      </c>
      <c r="AZ55" s="37">
        <f t="shared" si="17"/>
        <v>93217.51999999999</v>
      </c>
      <c r="BA55" s="37">
        <f t="shared" si="17"/>
        <v>-148206</v>
      </c>
      <c r="BB55" s="37">
        <f t="shared" si="17"/>
        <v>-447117.97</v>
      </c>
      <c r="BC55" s="37">
        <f t="shared" si="17"/>
        <v>-924019.77</v>
      </c>
      <c r="BD55" s="37">
        <f t="shared" si="17"/>
        <v>-464805.73</v>
      </c>
      <c r="BE55" s="37">
        <f t="shared" si="17"/>
        <v>-63973.810000000005</v>
      </c>
      <c r="BF55" s="37">
        <f t="shared" si="17"/>
        <v>-150692.32</v>
      </c>
      <c r="BG55" s="37">
        <f t="shared" si="17"/>
        <v>1679094.5699999998</v>
      </c>
      <c r="BH55" s="37">
        <f t="shared" si="17"/>
        <v>-52130.3</v>
      </c>
      <c r="BK55" s="45"/>
    </row>
    <row r="56" spans="1:63" ht="13.5" hidden="1" thickTop="1">
      <c r="A56" s="12" t="s">
        <v>69</v>
      </c>
      <c r="B56" s="114" t="s">
        <v>74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20"/>
      <c r="R56" s="120"/>
      <c r="S56" s="14"/>
      <c r="T56" s="14"/>
      <c r="U56" s="14"/>
      <c r="V56" s="14"/>
      <c r="W56" s="120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K56" s="45"/>
    </row>
    <row r="57" spans="1:63" ht="12.75" hidden="1">
      <c r="A57" s="12"/>
      <c r="B57" s="58" t="s">
        <v>73</v>
      </c>
      <c r="C57" s="13">
        <f t="shared" si="13"/>
        <v>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K57" s="45"/>
    </row>
    <row r="58" spans="1:63" ht="12.75" hidden="1">
      <c r="A58" s="12"/>
      <c r="B58" s="58" t="s">
        <v>80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K58" s="45"/>
    </row>
    <row r="59" spans="1:63" ht="12.75" hidden="1">
      <c r="A59" s="12"/>
      <c r="B59" s="58" t="s">
        <v>81</v>
      </c>
      <c r="C59" s="13">
        <f t="shared" si="13"/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K59" s="45"/>
    </row>
    <row r="60" spans="1:63" ht="12.75" hidden="1">
      <c r="A60" s="12"/>
      <c r="B60" s="58" t="s">
        <v>76</v>
      </c>
      <c r="C60" s="13">
        <f t="shared" si="13"/>
        <v>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K60" s="45"/>
    </row>
    <row r="61" spans="1:63" ht="12.75" hidden="1">
      <c r="A61" s="12"/>
      <c r="B61" s="74" t="s">
        <v>75</v>
      </c>
      <c r="C61" s="13">
        <f t="shared" si="13"/>
        <v>0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K61" s="45"/>
    </row>
    <row r="62" spans="1:63" ht="1.5" customHeight="1" thickBot="1" thickTop="1">
      <c r="A62" s="38"/>
      <c r="B62" s="75" t="s">
        <v>82</v>
      </c>
      <c r="C62" s="39">
        <f t="shared" si="13"/>
        <v>0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K62" s="45"/>
    </row>
    <row r="63" ht="12.75">
      <c r="AW63" s="3"/>
    </row>
    <row r="64" spans="2:60" ht="12.75" hidden="1">
      <c r="B64" s="76" t="s">
        <v>83</v>
      </c>
      <c r="C64" s="46">
        <f aca="true" t="shared" si="18" ref="C64:AH64">SUM(C33:C34)</f>
        <v>2561788.8499999996</v>
      </c>
      <c r="D64" s="46">
        <f t="shared" si="18"/>
        <v>25710</v>
      </c>
      <c r="E64" s="46">
        <f t="shared" si="18"/>
        <v>675482.92</v>
      </c>
      <c r="F64" s="46">
        <f t="shared" si="18"/>
        <v>0</v>
      </c>
      <c r="G64" s="46">
        <f t="shared" si="18"/>
        <v>1048115.19</v>
      </c>
      <c r="H64" s="46">
        <f t="shared" si="18"/>
        <v>103404.54</v>
      </c>
      <c r="I64" s="46">
        <f t="shared" si="18"/>
        <v>92115.2</v>
      </c>
      <c r="J64" s="46">
        <f t="shared" si="18"/>
        <v>0</v>
      </c>
      <c r="K64" s="46">
        <f t="shared" si="18"/>
        <v>0</v>
      </c>
      <c r="L64" s="46">
        <f t="shared" si="18"/>
        <v>0</v>
      </c>
      <c r="M64" s="46">
        <f t="shared" si="18"/>
        <v>0</v>
      </c>
      <c r="N64" s="46">
        <f t="shared" si="18"/>
        <v>0</v>
      </c>
      <c r="O64" s="46">
        <f t="shared" si="18"/>
        <v>0</v>
      </c>
      <c r="P64" s="46">
        <f t="shared" si="18"/>
        <v>245870</v>
      </c>
      <c r="Q64" s="46">
        <f t="shared" si="18"/>
        <v>0</v>
      </c>
      <c r="R64" s="46">
        <f t="shared" si="18"/>
        <v>0</v>
      </c>
      <c r="S64" s="46">
        <f t="shared" si="18"/>
        <v>0</v>
      </c>
      <c r="T64" s="46">
        <f t="shared" si="18"/>
        <v>247057</v>
      </c>
      <c r="U64" s="46">
        <f t="shared" si="18"/>
        <v>123914</v>
      </c>
      <c r="V64" s="46">
        <f t="shared" si="18"/>
        <v>0</v>
      </c>
      <c r="W64" s="46">
        <f t="shared" si="18"/>
        <v>120</v>
      </c>
      <c r="X64" s="46">
        <f t="shared" si="18"/>
        <v>0</v>
      </c>
      <c r="Y64" s="46">
        <f t="shared" si="18"/>
        <v>0</v>
      </c>
      <c r="Z64" s="46">
        <f t="shared" si="18"/>
        <v>0</v>
      </c>
      <c r="AA64" s="46">
        <f t="shared" si="18"/>
        <v>0</v>
      </c>
      <c r="AB64" s="46">
        <f t="shared" si="18"/>
        <v>0</v>
      </c>
      <c r="AC64" s="46">
        <f t="shared" si="18"/>
        <v>0</v>
      </c>
      <c r="AD64" s="46">
        <f t="shared" si="18"/>
        <v>0</v>
      </c>
      <c r="AE64" s="46">
        <f t="shared" si="18"/>
        <v>0</v>
      </c>
      <c r="AF64" s="46">
        <f t="shared" si="18"/>
        <v>0</v>
      </c>
      <c r="AG64" s="46">
        <f t="shared" si="18"/>
        <v>0</v>
      </c>
      <c r="AH64" s="46">
        <f t="shared" si="18"/>
        <v>0</v>
      </c>
      <c r="AI64" s="46">
        <f aca="true" t="shared" si="19" ref="AI64:BH64">SUM(AI33:AI34)</f>
        <v>0</v>
      </c>
      <c r="AJ64" s="46">
        <f t="shared" si="19"/>
        <v>0</v>
      </c>
      <c r="AK64" s="46">
        <f t="shared" si="19"/>
        <v>0</v>
      </c>
      <c r="AL64" s="46">
        <f t="shared" si="19"/>
        <v>0</v>
      </c>
      <c r="AM64" s="46">
        <f t="shared" si="19"/>
        <v>0</v>
      </c>
      <c r="AN64" s="46">
        <f t="shared" si="19"/>
        <v>0</v>
      </c>
      <c r="AO64" s="46">
        <f t="shared" si="19"/>
        <v>0</v>
      </c>
      <c r="AP64" s="46">
        <f t="shared" si="19"/>
        <v>0</v>
      </c>
      <c r="AQ64" s="46">
        <f t="shared" si="19"/>
        <v>0</v>
      </c>
      <c r="AR64" s="46">
        <f t="shared" si="19"/>
        <v>0</v>
      </c>
      <c r="AS64" s="46">
        <f t="shared" si="19"/>
        <v>0</v>
      </c>
      <c r="AT64" s="46">
        <f t="shared" si="19"/>
        <v>0</v>
      </c>
      <c r="AU64" s="46">
        <f t="shared" si="19"/>
        <v>0</v>
      </c>
      <c r="AV64" s="46">
        <f t="shared" si="19"/>
        <v>0</v>
      </c>
      <c r="AW64" s="46">
        <f t="shared" si="19"/>
        <v>0</v>
      </c>
      <c r="AX64" s="46">
        <f t="shared" si="19"/>
        <v>0</v>
      </c>
      <c r="AY64" s="46">
        <f t="shared" si="19"/>
        <v>0</v>
      </c>
      <c r="AZ64" s="46">
        <f t="shared" si="19"/>
        <v>0</v>
      </c>
      <c r="BA64" s="46">
        <f t="shared" si="19"/>
        <v>0</v>
      </c>
      <c r="BB64" s="46">
        <f t="shared" si="19"/>
        <v>0</v>
      </c>
      <c r="BC64" s="46">
        <f t="shared" si="19"/>
        <v>0</v>
      </c>
      <c r="BD64" s="46">
        <f t="shared" si="19"/>
        <v>0</v>
      </c>
      <c r="BE64" s="46">
        <f t="shared" si="19"/>
        <v>0</v>
      </c>
      <c r="BF64" s="46">
        <f t="shared" si="19"/>
        <v>0</v>
      </c>
      <c r="BG64" s="46">
        <f t="shared" si="19"/>
        <v>0</v>
      </c>
      <c r="BH64" s="46">
        <f t="shared" si="19"/>
        <v>0</v>
      </c>
    </row>
    <row r="65" spans="2:60" ht="12.75" hidden="1">
      <c r="B65" s="76" t="s">
        <v>84</v>
      </c>
      <c r="C65" s="46">
        <f aca="true" t="shared" si="20" ref="C65:AH65">SUM(C31,C35,C37)</f>
        <v>2773487.4</v>
      </c>
      <c r="D65" s="46">
        <f t="shared" si="20"/>
        <v>0</v>
      </c>
      <c r="E65" s="46">
        <f t="shared" si="20"/>
        <v>0</v>
      </c>
      <c r="F65" s="46">
        <f t="shared" si="20"/>
        <v>0</v>
      </c>
      <c r="G65" s="46">
        <f t="shared" si="20"/>
        <v>218750.43</v>
      </c>
      <c r="H65" s="46">
        <f t="shared" si="20"/>
        <v>203678.69</v>
      </c>
      <c r="I65" s="46">
        <f t="shared" si="20"/>
        <v>347115.34</v>
      </c>
      <c r="J65" s="46">
        <f t="shared" si="20"/>
        <v>0</v>
      </c>
      <c r="K65" s="46">
        <f t="shared" si="20"/>
        <v>0</v>
      </c>
      <c r="L65" s="46">
        <f t="shared" si="20"/>
        <v>0</v>
      </c>
      <c r="M65" s="46">
        <f t="shared" si="20"/>
        <v>1801867.68</v>
      </c>
      <c r="N65" s="46">
        <f t="shared" si="20"/>
        <v>0</v>
      </c>
      <c r="O65" s="46">
        <f t="shared" si="20"/>
        <v>0</v>
      </c>
      <c r="P65" s="46">
        <f t="shared" si="20"/>
        <v>3264.8</v>
      </c>
      <c r="Q65" s="46">
        <f t="shared" si="20"/>
        <v>0</v>
      </c>
      <c r="R65" s="46">
        <f t="shared" si="20"/>
        <v>0</v>
      </c>
      <c r="S65" s="46">
        <f t="shared" si="20"/>
        <v>0</v>
      </c>
      <c r="T65" s="46">
        <f t="shared" si="20"/>
        <v>0</v>
      </c>
      <c r="U65" s="46">
        <f t="shared" si="20"/>
        <v>0</v>
      </c>
      <c r="V65" s="46">
        <f t="shared" si="20"/>
        <v>0</v>
      </c>
      <c r="W65" s="46">
        <f t="shared" si="20"/>
        <v>0</v>
      </c>
      <c r="X65" s="46">
        <f t="shared" si="20"/>
        <v>0</v>
      </c>
      <c r="Y65" s="46">
        <f t="shared" si="20"/>
        <v>701.49</v>
      </c>
      <c r="Z65" s="46">
        <f t="shared" si="20"/>
        <v>0</v>
      </c>
      <c r="AA65" s="46">
        <f t="shared" si="20"/>
        <v>2249</v>
      </c>
      <c r="AB65" s="46">
        <f t="shared" si="20"/>
        <v>0</v>
      </c>
      <c r="AC65" s="46">
        <f t="shared" si="20"/>
        <v>0</v>
      </c>
      <c r="AD65" s="46">
        <f t="shared" si="20"/>
        <v>0</v>
      </c>
      <c r="AE65" s="46">
        <f t="shared" si="20"/>
        <v>0</v>
      </c>
      <c r="AF65" s="46">
        <f t="shared" si="20"/>
        <v>0</v>
      </c>
      <c r="AG65" s="46">
        <f t="shared" si="20"/>
        <v>4300.38</v>
      </c>
      <c r="AH65" s="46">
        <f t="shared" si="20"/>
        <v>0</v>
      </c>
      <c r="AI65" s="46">
        <f aca="true" t="shared" si="21" ref="AI65:BH65">SUM(AI31,AI35,AI37)</f>
        <v>0</v>
      </c>
      <c r="AJ65" s="46">
        <f t="shared" si="21"/>
        <v>1930.1</v>
      </c>
      <c r="AK65" s="46">
        <f t="shared" si="21"/>
        <v>0</v>
      </c>
      <c r="AL65" s="46">
        <f t="shared" si="21"/>
        <v>7264.94</v>
      </c>
      <c r="AM65" s="46">
        <f t="shared" si="21"/>
        <v>0</v>
      </c>
      <c r="AN65" s="46">
        <f t="shared" si="21"/>
        <v>0</v>
      </c>
      <c r="AO65" s="46">
        <f t="shared" si="21"/>
        <v>234.86</v>
      </c>
      <c r="AP65" s="46">
        <f t="shared" si="21"/>
        <v>0</v>
      </c>
      <c r="AQ65" s="46">
        <f t="shared" si="21"/>
        <v>0</v>
      </c>
      <c r="AR65" s="46">
        <f t="shared" si="21"/>
        <v>8673</v>
      </c>
      <c r="AS65" s="46">
        <f t="shared" si="21"/>
        <v>42165.64</v>
      </c>
      <c r="AT65" s="46">
        <f t="shared" si="21"/>
        <v>40912.33</v>
      </c>
      <c r="AU65" s="46">
        <f t="shared" si="21"/>
        <v>0</v>
      </c>
      <c r="AV65" s="46">
        <f t="shared" si="21"/>
        <v>33046</v>
      </c>
      <c r="AW65" s="46">
        <f t="shared" si="21"/>
        <v>0</v>
      </c>
      <c r="AX65" s="46">
        <f t="shared" si="21"/>
        <v>0</v>
      </c>
      <c r="AY65" s="46">
        <f t="shared" si="21"/>
        <v>0</v>
      </c>
      <c r="AZ65" s="46">
        <f t="shared" si="21"/>
        <v>0</v>
      </c>
      <c r="BA65" s="46">
        <f t="shared" si="21"/>
        <v>0</v>
      </c>
      <c r="BB65" s="46">
        <f t="shared" si="21"/>
        <v>14906.97</v>
      </c>
      <c r="BC65" s="46">
        <f t="shared" si="21"/>
        <v>22095.13</v>
      </c>
      <c r="BD65" s="46">
        <f t="shared" si="21"/>
        <v>0</v>
      </c>
      <c r="BE65" s="46">
        <f t="shared" si="21"/>
        <v>11316.87</v>
      </c>
      <c r="BF65" s="46">
        <f t="shared" si="21"/>
        <v>0</v>
      </c>
      <c r="BG65" s="46">
        <f t="shared" si="21"/>
        <v>9013.75</v>
      </c>
      <c r="BH65" s="46">
        <f t="shared" si="21"/>
        <v>0</v>
      </c>
    </row>
    <row r="66" ht="12.75" hidden="1">
      <c r="C66" s="46"/>
    </row>
    <row r="67" ht="12.75" hidden="1"/>
    <row r="68" spans="2:60" s="46" customFormat="1" ht="12.75" hidden="1">
      <c r="B68" s="76" t="s">
        <v>94</v>
      </c>
      <c r="C68" s="46">
        <f aca="true" t="shared" si="22" ref="C68:AH68">SUM(C11-C29)</f>
        <v>-9356338.909999989</v>
      </c>
      <c r="D68" s="46">
        <f t="shared" si="22"/>
        <v>-25710</v>
      </c>
      <c r="E68" s="46">
        <f t="shared" si="22"/>
        <v>-701086.8400000001</v>
      </c>
      <c r="F68" s="46">
        <f t="shared" si="22"/>
        <v>652587.2399999999</v>
      </c>
      <c r="G68" s="46">
        <f t="shared" si="22"/>
        <v>715272.2300000002</v>
      </c>
      <c r="H68" s="46">
        <f t="shared" si="22"/>
        <v>-1002859.6699999999</v>
      </c>
      <c r="I68" s="46">
        <f t="shared" si="22"/>
        <v>-1172992.3099999998</v>
      </c>
      <c r="J68" s="46">
        <f t="shared" si="22"/>
        <v>-2977895.47</v>
      </c>
      <c r="K68" s="46">
        <f t="shared" si="22"/>
        <v>-1259285.3099999998</v>
      </c>
      <c r="L68" s="46">
        <f t="shared" si="22"/>
        <v>1527609.22</v>
      </c>
      <c r="M68" s="46">
        <f t="shared" si="22"/>
        <v>-1398205.1</v>
      </c>
      <c r="N68" s="46">
        <f t="shared" si="22"/>
        <v>216347.52999999997</v>
      </c>
      <c r="O68" s="46">
        <f t="shared" si="22"/>
        <v>-1207838.97</v>
      </c>
      <c r="P68" s="46">
        <f t="shared" si="22"/>
        <v>-1313027.0899999999</v>
      </c>
      <c r="Q68" s="46">
        <f t="shared" si="22"/>
        <v>648269.22</v>
      </c>
      <c r="R68" s="46">
        <f t="shared" si="22"/>
        <v>66716.82999999999</v>
      </c>
      <c r="S68" s="46">
        <f t="shared" si="22"/>
        <v>-52594.08</v>
      </c>
      <c r="T68" s="46">
        <f t="shared" si="22"/>
        <v>-186881.3</v>
      </c>
      <c r="U68" s="46">
        <f t="shared" si="22"/>
        <v>-54658.17000000001</v>
      </c>
      <c r="V68" s="46">
        <f t="shared" si="22"/>
        <v>28548.13</v>
      </c>
      <c r="W68" s="46">
        <f t="shared" si="22"/>
        <v>-261274.06000000003</v>
      </c>
      <c r="X68" s="46">
        <f t="shared" si="22"/>
        <v>209637.5</v>
      </c>
      <c r="Y68" s="46">
        <f t="shared" si="22"/>
        <v>-746476.48</v>
      </c>
      <c r="Z68" s="46">
        <f t="shared" si="22"/>
        <v>-13583.87</v>
      </c>
      <c r="AA68" s="46">
        <f t="shared" si="22"/>
        <v>-21642</v>
      </c>
      <c r="AB68" s="46">
        <f t="shared" si="22"/>
        <v>-166412.2</v>
      </c>
      <c r="AC68" s="46">
        <f t="shared" si="22"/>
        <v>0</v>
      </c>
      <c r="AD68" s="46">
        <f t="shared" si="22"/>
        <v>3538</v>
      </c>
      <c r="AE68" s="46">
        <f t="shared" si="22"/>
        <v>-52600</v>
      </c>
      <c r="AF68" s="46">
        <f t="shared" si="22"/>
        <v>30054</v>
      </c>
      <c r="AG68" s="46">
        <f t="shared" si="22"/>
        <v>-26981.99</v>
      </c>
      <c r="AH68" s="46">
        <f t="shared" si="22"/>
        <v>119231.97</v>
      </c>
      <c r="AI68" s="46">
        <f aca="true" t="shared" si="23" ref="AI68:BH68">SUM(AI11-AI29)</f>
        <v>-24473.77</v>
      </c>
      <c r="AJ68" s="46">
        <f t="shared" si="23"/>
        <v>-20292.1</v>
      </c>
      <c r="AK68" s="46">
        <f t="shared" si="23"/>
        <v>-1385</v>
      </c>
      <c r="AL68" s="46">
        <f t="shared" si="23"/>
        <v>-20586.19</v>
      </c>
      <c r="AM68" s="46">
        <f t="shared" si="23"/>
        <v>-9501</v>
      </c>
      <c r="AN68" s="46">
        <f t="shared" si="23"/>
        <v>-39913.47</v>
      </c>
      <c r="AO68" s="46">
        <f t="shared" si="23"/>
        <v>-33746.14</v>
      </c>
      <c r="AP68" s="46">
        <f t="shared" si="23"/>
        <v>-20252.2</v>
      </c>
      <c r="AQ68" s="46">
        <f t="shared" si="23"/>
        <v>-24400</v>
      </c>
      <c r="AR68" s="46">
        <f t="shared" si="23"/>
        <v>-49300.32</v>
      </c>
      <c r="AS68" s="46">
        <f t="shared" si="23"/>
        <v>-316915.64</v>
      </c>
      <c r="AT68" s="46">
        <f t="shared" si="23"/>
        <v>-65312.33</v>
      </c>
      <c r="AU68" s="46">
        <f t="shared" si="23"/>
        <v>103614.16</v>
      </c>
      <c r="AV68" s="46">
        <f t="shared" si="23"/>
        <v>-57446</v>
      </c>
      <c r="AW68" s="46">
        <f t="shared" si="23"/>
        <v>29460.32</v>
      </c>
      <c r="AX68" s="46">
        <f t="shared" si="23"/>
        <v>-12871</v>
      </c>
      <c r="AY68" s="46">
        <f t="shared" si="23"/>
        <v>-35620.54</v>
      </c>
      <c r="AZ68" s="46">
        <f t="shared" si="23"/>
        <v>-50135</v>
      </c>
      <c r="BA68" s="46">
        <f t="shared" si="23"/>
        <v>-32206</v>
      </c>
      <c r="BB68" s="46">
        <f t="shared" si="23"/>
        <v>-39026.97</v>
      </c>
      <c r="BC68" s="46">
        <f t="shared" si="23"/>
        <v>-46060.130000000005</v>
      </c>
      <c r="BD68" s="46">
        <f t="shared" si="23"/>
        <v>-6467.16</v>
      </c>
      <c r="BE68" s="46">
        <f t="shared" si="23"/>
        <v>-50657.560000000005</v>
      </c>
      <c r="BF68" s="46">
        <f t="shared" si="23"/>
        <v>-46630.45</v>
      </c>
      <c r="BG68" s="46">
        <f t="shared" si="23"/>
        <v>-12459.83</v>
      </c>
      <c r="BH68" s="46">
        <f t="shared" si="23"/>
        <v>-49561.55</v>
      </c>
    </row>
    <row r="69" spans="2:60" s="46" customFormat="1" ht="12.75" hidden="1">
      <c r="B69" s="76" t="s">
        <v>95</v>
      </c>
      <c r="C69" s="46">
        <f aca="true" t="shared" si="24" ref="C69:AH69">SUM(C16-C39)</f>
        <v>-33091328.73999998</v>
      </c>
      <c r="D69" s="46">
        <f t="shared" si="24"/>
        <v>-3568050.75</v>
      </c>
      <c r="E69" s="46">
        <f t="shared" si="24"/>
        <v>-593271.28</v>
      </c>
      <c r="F69" s="46">
        <f t="shared" si="24"/>
        <v>-3209139.6999999997</v>
      </c>
      <c r="G69" s="46">
        <f t="shared" si="24"/>
        <v>-177988.21</v>
      </c>
      <c r="H69" s="46">
        <f t="shared" si="24"/>
        <v>-4633907.369999999</v>
      </c>
      <c r="I69" s="46">
        <f t="shared" si="24"/>
        <v>837875.8700000001</v>
      </c>
      <c r="J69" s="46">
        <f t="shared" si="24"/>
        <v>-5218926.45</v>
      </c>
      <c r="K69" s="46">
        <f t="shared" si="24"/>
        <v>-1016650.24</v>
      </c>
      <c r="L69" s="46">
        <f t="shared" si="24"/>
        <v>-60181.5</v>
      </c>
      <c r="M69" s="46">
        <f t="shared" si="24"/>
        <v>-2408137.1</v>
      </c>
      <c r="N69" s="46">
        <f t="shared" si="24"/>
        <v>-223193.1000000001</v>
      </c>
      <c r="O69" s="46">
        <f t="shared" si="24"/>
        <v>1056170.4099999997</v>
      </c>
      <c r="P69" s="46">
        <f t="shared" si="24"/>
        <v>-247792.91</v>
      </c>
      <c r="Q69" s="46">
        <f t="shared" si="24"/>
        <v>-4477911.57</v>
      </c>
      <c r="R69" s="46">
        <f t="shared" si="24"/>
        <v>215967.5</v>
      </c>
      <c r="S69" s="46">
        <f t="shared" si="24"/>
        <v>-36087.5</v>
      </c>
      <c r="T69" s="46">
        <f t="shared" si="24"/>
        <v>-125851.54999999999</v>
      </c>
      <c r="U69" s="46">
        <f t="shared" si="24"/>
        <v>-447622.26</v>
      </c>
      <c r="V69" s="46">
        <f t="shared" si="24"/>
        <v>-1817889.65</v>
      </c>
      <c r="W69" s="46">
        <f t="shared" si="24"/>
        <v>135278.45</v>
      </c>
      <c r="X69" s="46">
        <f t="shared" si="24"/>
        <v>3707829.1900000004</v>
      </c>
      <c r="Y69" s="46">
        <f t="shared" si="24"/>
        <v>-731510.18</v>
      </c>
      <c r="Z69" s="46">
        <f t="shared" si="24"/>
        <v>-68113</v>
      </c>
      <c r="AA69" s="46">
        <f t="shared" si="24"/>
        <v>0</v>
      </c>
      <c r="AB69" s="46">
        <f t="shared" si="24"/>
        <v>-141026.32</v>
      </c>
      <c r="AC69" s="46">
        <f t="shared" si="24"/>
        <v>52412.29999999999</v>
      </c>
      <c r="AD69" s="46">
        <f t="shared" si="24"/>
        <v>-1283702.75</v>
      </c>
      <c r="AE69" s="46">
        <f t="shared" si="24"/>
        <v>-312971.11</v>
      </c>
      <c r="AF69" s="46">
        <f t="shared" si="24"/>
        <v>72395</v>
      </c>
      <c r="AG69" s="46">
        <f t="shared" si="24"/>
        <v>183710.27</v>
      </c>
      <c r="AH69" s="46">
        <f t="shared" si="24"/>
        <v>-255172.33000000002</v>
      </c>
      <c r="AI69" s="46">
        <f aca="true" t="shared" si="25" ref="AI69:BH69">SUM(AI16-AI39)</f>
        <v>-664200.25</v>
      </c>
      <c r="AJ69" s="46">
        <f t="shared" si="25"/>
        <v>-51192.25</v>
      </c>
      <c r="AK69" s="46">
        <f t="shared" si="25"/>
        <v>175534.21</v>
      </c>
      <c r="AL69" s="46">
        <f t="shared" si="25"/>
        <v>-21056.58</v>
      </c>
      <c r="AM69" s="46">
        <f t="shared" si="25"/>
        <v>-76000</v>
      </c>
      <c r="AN69" s="46">
        <f t="shared" si="25"/>
        <v>-47189.75</v>
      </c>
      <c r="AO69" s="46">
        <f t="shared" si="25"/>
        <v>71803.30000000002</v>
      </c>
      <c r="AP69" s="46">
        <f t="shared" si="25"/>
        <v>-18355.5</v>
      </c>
      <c r="AQ69" s="46">
        <f t="shared" si="25"/>
        <v>0</v>
      </c>
      <c r="AR69" s="46">
        <f t="shared" si="25"/>
        <v>-6619797.860000001</v>
      </c>
      <c r="AS69" s="46">
        <f t="shared" si="25"/>
        <v>-23231.32</v>
      </c>
      <c r="AT69" s="46">
        <f t="shared" si="25"/>
        <v>-30073.5</v>
      </c>
      <c r="AU69" s="46">
        <f t="shared" si="25"/>
        <v>-12025</v>
      </c>
      <c r="AV69" s="46">
        <f t="shared" si="25"/>
        <v>-36400</v>
      </c>
      <c r="AW69" s="46">
        <f t="shared" si="25"/>
        <v>-38323.15000000002</v>
      </c>
      <c r="AX69" s="46">
        <f t="shared" si="25"/>
        <v>-746524.0899999999</v>
      </c>
      <c r="AY69" s="46">
        <f t="shared" si="25"/>
        <v>-15410</v>
      </c>
      <c r="AZ69" s="46">
        <f t="shared" si="25"/>
        <v>143352.52</v>
      </c>
      <c r="BA69" s="46">
        <f t="shared" si="25"/>
        <v>-116000</v>
      </c>
      <c r="BB69" s="46">
        <f t="shared" si="25"/>
        <v>-408091</v>
      </c>
      <c r="BC69" s="46">
        <f t="shared" si="25"/>
        <v>-877959.64</v>
      </c>
      <c r="BD69" s="46">
        <f t="shared" si="25"/>
        <v>-458338.57</v>
      </c>
      <c r="BE69" s="46">
        <f t="shared" si="25"/>
        <v>-13316.25</v>
      </c>
      <c r="BF69" s="46">
        <f t="shared" si="25"/>
        <v>-104061.87</v>
      </c>
      <c r="BG69" s="46">
        <f t="shared" si="25"/>
        <v>1691554.4</v>
      </c>
      <c r="BH69" s="46">
        <f t="shared" si="25"/>
        <v>-2568.75</v>
      </c>
    </row>
    <row r="70" ht="12.75" hidden="1"/>
    <row r="71" ht="12.75" hidden="1"/>
    <row r="72" spans="2:60" s="46" customFormat="1" ht="12.75" hidden="1">
      <c r="B72" s="76"/>
      <c r="C72" s="46">
        <f>SUM(C68:C69)</f>
        <v>-42447667.64999997</v>
      </c>
      <c r="D72" s="46">
        <f aca="true" t="shared" si="26" ref="D72:BH72">SUM(D68:D69)</f>
        <v>-3593760.75</v>
      </c>
      <c r="E72" s="46">
        <f t="shared" si="26"/>
        <v>-1294358.12</v>
      </c>
      <c r="F72" s="46">
        <f t="shared" si="26"/>
        <v>-2556552.46</v>
      </c>
      <c r="G72" s="46">
        <f t="shared" si="26"/>
        <v>537284.0200000003</v>
      </c>
      <c r="H72" s="46">
        <f t="shared" si="26"/>
        <v>-5636767.039999999</v>
      </c>
      <c r="I72" s="46">
        <f t="shared" si="26"/>
        <v>-335116.4399999997</v>
      </c>
      <c r="J72" s="46">
        <f t="shared" si="26"/>
        <v>-8196821.92</v>
      </c>
      <c r="K72" s="46">
        <f t="shared" si="26"/>
        <v>-2275935.55</v>
      </c>
      <c r="L72" s="46">
        <f t="shared" si="26"/>
        <v>1467427.72</v>
      </c>
      <c r="M72" s="46">
        <f t="shared" si="26"/>
        <v>-3806342.2</v>
      </c>
      <c r="N72" s="46">
        <f t="shared" si="26"/>
        <v>-6845.570000000123</v>
      </c>
      <c r="O72" s="46">
        <f t="shared" si="26"/>
        <v>-151668.5600000003</v>
      </c>
      <c r="P72" s="46">
        <f t="shared" si="26"/>
        <v>-1560819.9999999998</v>
      </c>
      <c r="Q72" s="46">
        <f t="shared" si="26"/>
        <v>-3829642.3500000006</v>
      </c>
      <c r="R72" s="46">
        <f t="shared" si="26"/>
        <v>282684.32999999996</v>
      </c>
      <c r="S72" s="46">
        <f t="shared" si="26"/>
        <v>-88681.58</v>
      </c>
      <c r="T72" s="46">
        <f t="shared" si="26"/>
        <v>-312732.85</v>
      </c>
      <c r="U72" s="46">
        <f t="shared" si="26"/>
        <v>-502280.43000000005</v>
      </c>
      <c r="V72" s="46">
        <f t="shared" si="26"/>
        <v>-1789341.52</v>
      </c>
      <c r="W72" s="46">
        <f t="shared" si="26"/>
        <v>-125995.61000000002</v>
      </c>
      <c r="X72" s="46">
        <f t="shared" si="26"/>
        <v>3917466.6900000004</v>
      </c>
      <c r="Y72" s="46">
        <f t="shared" si="26"/>
        <v>-1477986.6600000001</v>
      </c>
      <c r="Z72" s="46">
        <f t="shared" si="26"/>
        <v>-81696.87</v>
      </c>
      <c r="AA72" s="46">
        <f t="shared" si="26"/>
        <v>-21642</v>
      </c>
      <c r="AB72" s="46">
        <f t="shared" si="26"/>
        <v>-307438.52</v>
      </c>
      <c r="AC72" s="46">
        <f t="shared" si="26"/>
        <v>52412.29999999999</v>
      </c>
      <c r="AD72" s="46">
        <f t="shared" si="26"/>
        <v>-1280164.75</v>
      </c>
      <c r="AE72" s="46">
        <f t="shared" si="26"/>
        <v>-365571.11</v>
      </c>
      <c r="AF72" s="46">
        <f t="shared" si="26"/>
        <v>102449</v>
      </c>
      <c r="AG72" s="46">
        <f t="shared" si="26"/>
        <v>156728.28</v>
      </c>
      <c r="AH72" s="46">
        <f t="shared" si="26"/>
        <v>-135940.36000000002</v>
      </c>
      <c r="AI72" s="46">
        <f t="shared" si="26"/>
        <v>-688674.02</v>
      </c>
      <c r="AJ72" s="46">
        <f t="shared" si="26"/>
        <v>-71484.35</v>
      </c>
      <c r="AK72" s="46">
        <f t="shared" si="26"/>
        <v>174149.21</v>
      </c>
      <c r="AL72" s="46">
        <f t="shared" si="26"/>
        <v>-41642.770000000004</v>
      </c>
      <c r="AM72" s="46">
        <f t="shared" si="26"/>
        <v>-85501</v>
      </c>
      <c r="AN72" s="46">
        <f t="shared" si="26"/>
        <v>-87103.22</v>
      </c>
      <c r="AO72" s="46">
        <f t="shared" si="26"/>
        <v>38057.16000000002</v>
      </c>
      <c r="AP72" s="46">
        <f t="shared" si="26"/>
        <v>-38607.7</v>
      </c>
      <c r="AQ72" s="46">
        <f t="shared" si="26"/>
        <v>-24400</v>
      </c>
      <c r="AR72" s="46">
        <f t="shared" si="26"/>
        <v>-6669098.180000002</v>
      </c>
      <c r="AS72" s="46">
        <f t="shared" si="26"/>
        <v>-340146.96</v>
      </c>
      <c r="AT72" s="46">
        <f t="shared" si="26"/>
        <v>-95385.83</v>
      </c>
      <c r="AU72" s="46">
        <f t="shared" si="26"/>
        <v>91589.16</v>
      </c>
      <c r="AV72" s="46">
        <f t="shared" si="26"/>
        <v>-93846</v>
      </c>
      <c r="AW72" s="46">
        <f t="shared" si="26"/>
        <v>-8862.830000000024</v>
      </c>
      <c r="AX72" s="46">
        <f t="shared" si="26"/>
        <v>-759395.0899999999</v>
      </c>
      <c r="AY72" s="46">
        <f t="shared" si="26"/>
        <v>-51030.54</v>
      </c>
      <c r="AZ72" s="46">
        <f t="shared" si="26"/>
        <v>93217.51999999999</v>
      </c>
      <c r="BA72" s="46">
        <f t="shared" si="26"/>
        <v>-148206</v>
      </c>
      <c r="BB72" s="46">
        <f t="shared" si="26"/>
        <v>-447117.97</v>
      </c>
      <c r="BC72" s="46">
        <f t="shared" si="26"/>
        <v>-924019.77</v>
      </c>
      <c r="BD72" s="46">
        <f t="shared" si="26"/>
        <v>-464805.73</v>
      </c>
      <c r="BE72" s="46">
        <f t="shared" si="26"/>
        <v>-63973.810000000005</v>
      </c>
      <c r="BF72" s="46">
        <f t="shared" si="26"/>
        <v>-150692.32</v>
      </c>
      <c r="BG72" s="46">
        <f t="shared" si="26"/>
        <v>1679094.5699999998</v>
      </c>
      <c r="BH72" s="46">
        <f t="shared" si="26"/>
        <v>-52130.3</v>
      </c>
    </row>
    <row r="73" ht="12.75" hidden="1"/>
    <row r="74" spans="55:59" ht="12.75">
      <c r="BC74" s="122"/>
      <c r="BG74" s="122"/>
    </row>
    <row r="75" spans="3:59" ht="12.75">
      <c r="C75" s="46"/>
      <c r="D75" s="46"/>
      <c r="E75" s="46"/>
      <c r="G75" s="46"/>
      <c r="AK75" s="46"/>
      <c r="BC75" s="46"/>
      <c r="BG75" s="46"/>
    </row>
    <row r="76" spans="3:7" ht="12.75">
      <c r="C76" s="46"/>
      <c r="D76" s="46"/>
      <c r="E76" s="46"/>
      <c r="G76" s="46"/>
    </row>
    <row r="77" spans="3:55" ht="12.75">
      <c r="C77" s="46"/>
      <c r="D77" s="46"/>
      <c r="E77" s="46"/>
      <c r="BC77" s="46"/>
    </row>
    <row r="78" spans="10:55" ht="12.75">
      <c r="J78" s="46"/>
      <c r="AD78" s="46"/>
      <c r="BC78" s="46"/>
    </row>
    <row r="82" ht="12.75">
      <c r="BE82" s="46"/>
    </row>
  </sheetData>
  <sheetProtection/>
  <printOptions horizontalCentered="1"/>
  <pageMargins left="0.1968503937007874" right="0" top="0.5905511811023623" bottom="0.3937007874015748" header="0.5118110236220472" footer="0.5118110236220472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Černoch Michail (MHMP, OVO)</cp:lastModifiedBy>
  <cp:lastPrinted>2023-04-11T09:11:56Z</cp:lastPrinted>
  <dcterms:created xsi:type="dcterms:W3CDTF">2006-01-13T12:10:48Z</dcterms:created>
  <dcterms:modified xsi:type="dcterms:W3CDTF">2023-06-23T09:05:08Z</dcterms:modified>
  <cp:category/>
  <cp:version/>
  <cp:contentType/>
  <cp:contentStatus/>
</cp:coreProperties>
</file>