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45" yWindow="-30" windowWidth="15345" windowHeight="8700" firstSheet="1" activeTab="1"/>
  </bookViews>
  <sheets>
    <sheet name="List1" sheetId="1" state="hidden" r:id="rId1"/>
    <sheet name="List3" sheetId="3" r:id="rId2"/>
  </sheets>
  <definedNames>
    <definedName name="_xlnm._FilterDatabase" localSheetId="0" hidden="1">List1!$A$2:$DE$294</definedName>
    <definedName name="_xlnm._FilterDatabase" localSheetId="1" hidden="1">List3!$A$2:$O$52</definedName>
    <definedName name="moje" localSheetId="0">List1!$A$3:$CP$293</definedName>
    <definedName name="_xlnm.Print_Titles" localSheetId="1">List3!$2:$2</definedName>
  </definedNames>
  <calcPr calcId="145621"/>
</workbook>
</file>

<file path=xl/calcChain.xml><?xml version="1.0" encoding="utf-8"?>
<calcChain xmlns="http://schemas.openxmlformats.org/spreadsheetml/2006/main">
  <c r="O53" i="3" l="1"/>
  <c r="O51" i="3" l="1"/>
  <c r="CZ293" i="1"/>
  <c r="CZ281" i="1"/>
  <c r="CZ275" i="1"/>
  <c r="CZ273" i="1"/>
  <c r="CZ271" i="1"/>
  <c r="CZ269" i="1"/>
  <c r="CZ265" i="1"/>
  <c r="CZ262" i="1"/>
  <c r="CZ259" i="1"/>
  <c r="CZ256" i="1"/>
  <c r="CZ253" i="1"/>
  <c r="CZ242" i="1"/>
  <c r="CZ239" i="1"/>
  <c r="CZ237" i="1"/>
  <c r="CZ235" i="1"/>
  <c r="CZ233" i="1"/>
  <c r="CZ227" i="1"/>
  <c r="CZ226" i="1"/>
  <c r="CZ222" i="1"/>
  <c r="CZ213" i="1"/>
  <c r="CZ211" i="1"/>
  <c r="CZ202" i="1"/>
  <c r="CZ198" i="1"/>
  <c r="CZ194" i="1"/>
  <c r="CZ190" i="1"/>
  <c r="CZ187" i="1"/>
  <c r="CZ182" i="1"/>
  <c r="CZ181" i="1"/>
  <c r="CZ180" i="1"/>
  <c r="CZ178" i="1"/>
  <c r="CZ177" i="1"/>
  <c r="CZ156" i="1"/>
  <c r="CZ155" i="1"/>
  <c r="CZ132" i="1"/>
  <c r="CZ116" i="1"/>
  <c r="CZ72" i="1"/>
  <c r="CZ61" i="1"/>
  <c r="CZ57" i="1"/>
  <c r="CZ56" i="1"/>
  <c r="CZ55" i="1"/>
  <c r="CZ43" i="1"/>
  <c r="CZ36" i="1"/>
  <c r="CZ25" i="1"/>
  <c r="CZ22" i="1"/>
  <c r="CZ20" i="1"/>
  <c r="CZ17" i="1"/>
  <c r="CZ10" i="1"/>
  <c r="CZ4" i="1"/>
  <c r="DB295" i="1"/>
  <c r="CT293" i="1"/>
  <c r="CT275" i="1"/>
  <c r="CT269" i="1"/>
  <c r="CT262" i="1"/>
  <c r="CT259" i="1"/>
  <c r="CT253" i="1"/>
  <c r="CT242" i="1"/>
  <c r="CT222" i="1"/>
  <c r="CT213" i="1"/>
  <c r="CT211" i="1"/>
  <c r="CT202" i="1"/>
  <c r="CT194" i="1"/>
  <c r="CT190" i="1"/>
  <c r="CT181" i="1"/>
  <c r="CT156" i="1"/>
  <c r="CT132" i="1"/>
  <c r="CT56" i="1"/>
  <c r="CT55" i="1"/>
  <c r="CT36" i="1"/>
  <c r="CT22" i="1"/>
  <c r="CT17" i="1"/>
  <c r="CT10" i="1"/>
  <c r="AG294" i="1"/>
  <c r="AF294" i="1"/>
  <c r="CT4" i="1"/>
  <c r="CT20" i="1"/>
  <c r="CT25" i="1"/>
  <c r="CT43" i="1"/>
  <c r="CT57" i="1"/>
  <c r="CT87" i="1"/>
  <c r="CT217" i="1"/>
  <c r="CT139" i="1"/>
  <c r="CT137" i="1"/>
  <c r="CT97" i="1"/>
  <c r="CT254" i="1"/>
  <c r="CT250" i="1"/>
  <c r="CT210" i="1"/>
  <c r="CT176" i="1"/>
  <c r="CT170" i="1"/>
  <c r="CT167" i="1"/>
  <c r="CT114" i="1"/>
  <c r="CT96" i="1"/>
  <c r="CT82" i="1"/>
  <c r="CT67" i="1"/>
  <c r="CT48" i="1"/>
  <c r="CT16" i="1"/>
  <c r="CT289" i="1"/>
  <c r="CT274" i="1"/>
  <c r="CT272" i="1"/>
  <c r="CT258" i="1"/>
  <c r="CT238" i="1"/>
  <c r="CT197" i="1"/>
  <c r="CT174" i="1"/>
  <c r="CT173" i="1"/>
  <c r="CT140" i="1"/>
  <c r="CT138" i="1"/>
  <c r="CT130" i="1"/>
  <c r="CT117" i="1"/>
  <c r="CT68" i="1"/>
  <c r="CT37" i="1"/>
  <c r="CT216" i="1"/>
  <c r="CT185" i="1"/>
  <c r="CT144" i="1"/>
  <c r="CT143" i="1"/>
  <c r="CT111" i="1"/>
  <c r="CT64" i="1"/>
  <c r="CT53" i="1"/>
  <c r="CT23" i="1"/>
  <c r="BS284" i="1"/>
  <c r="BS276" i="1"/>
  <c r="BS249" i="1"/>
  <c r="BS244" i="1"/>
  <c r="BS221" i="1"/>
  <c r="BS215" i="1"/>
  <c r="BS204" i="1"/>
  <c r="BS153" i="1"/>
  <c r="BS106" i="1"/>
  <c r="BS103" i="1"/>
  <c r="BS73" i="1"/>
  <c r="BS30" i="1"/>
  <c r="BS290" i="1"/>
  <c r="BS261" i="1"/>
  <c r="BS93" i="1"/>
  <c r="BS80" i="1"/>
  <c r="BS6" i="1"/>
  <c r="X47" i="1"/>
  <c r="V47" i="1"/>
  <c r="X192" i="1"/>
  <c r="V192" i="1"/>
  <c r="X193" i="1"/>
  <c r="X191" i="1"/>
  <c r="V193" i="1"/>
  <c r="V191" i="1"/>
  <c r="X189" i="1"/>
  <c r="V189" i="1"/>
  <c r="CT287" i="1"/>
  <c r="CT209" i="1"/>
  <c r="CT208" i="1"/>
  <c r="CT158" i="1"/>
  <c r="CT109" i="1"/>
  <c r="CT104" i="1"/>
  <c r="CT276" i="1"/>
  <c r="CT90" i="1"/>
  <c r="CT79" i="1"/>
  <c r="CR291" i="1"/>
  <c r="CR287" i="1"/>
  <c r="CR285" i="1"/>
  <c r="CR277" i="1"/>
  <c r="CR266" i="1"/>
  <c r="CR263" i="1"/>
  <c r="CR260" i="1"/>
  <c r="CR257" i="1"/>
  <c r="CR255" i="1"/>
  <c r="CR248" i="1"/>
  <c r="CR241" i="1"/>
  <c r="CR231" i="1"/>
  <c r="CR230" i="1"/>
  <c r="CR225" i="1"/>
  <c r="CR224" i="1"/>
  <c r="CR223" i="1"/>
  <c r="CR220" i="1"/>
  <c r="CR216" i="1"/>
  <c r="CR214" i="1"/>
  <c r="CR209" i="1"/>
  <c r="CR208" i="1"/>
  <c r="CR207" i="1"/>
  <c r="CR206" i="1"/>
  <c r="CR205" i="1"/>
  <c r="CR201" i="1"/>
  <c r="CR200" i="1"/>
  <c r="CR185" i="1"/>
  <c r="CR169" i="1"/>
  <c r="CR165" i="1"/>
  <c r="CR164" i="1"/>
  <c r="CR163" i="1"/>
  <c r="CR160" i="1"/>
  <c r="CR159" i="1"/>
  <c r="CR158" i="1"/>
  <c r="CR149" i="1"/>
  <c r="CR144" i="1"/>
  <c r="CR143" i="1"/>
  <c r="CR135" i="1"/>
  <c r="CR133" i="1"/>
  <c r="CR125" i="1"/>
  <c r="CR113" i="1"/>
  <c r="CR112" i="1"/>
  <c r="CR111" i="1"/>
  <c r="CR109" i="1"/>
  <c r="CR107" i="1"/>
  <c r="CR105" i="1"/>
  <c r="CU105" i="1" s="1"/>
  <c r="CV105" i="1" s="1"/>
  <c r="CW105" i="1" s="1"/>
  <c r="CX105" i="1" s="1"/>
  <c r="CY105" i="1" s="1"/>
  <c r="CZ105" i="1" s="1"/>
  <c r="CR104" i="1"/>
  <c r="CR101" i="1"/>
  <c r="CR100" i="1"/>
  <c r="CR98" i="1"/>
  <c r="CR92" i="1"/>
  <c r="CR91" i="1"/>
  <c r="CR90" i="1"/>
  <c r="CR89" i="1"/>
  <c r="CU89" i="1" s="1"/>
  <c r="CV89" i="1" s="1"/>
  <c r="CW89" i="1" s="1"/>
  <c r="CX89" i="1" s="1"/>
  <c r="CY89" i="1" s="1"/>
  <c r="CZ89" i="1" s="1"/>
  <c r="CR88" i="1"/>
  <c r="CR83" i="1"/>
  <c r="CR81" i="1"/>
  <c r="CR79" i="1"/>
  <c r="CR78" i="1"/>
  <c r="CR71" i="1"/>
  <c r="CR66" i="1"/>
  <c r="CR60" i="1"/>
  <c r="CR59" i="1"/>
  <c r="CR58" i="1"/>
  <c r="CR54" i="1"/>
  <c r="CR53" i="1"/>
  <c r="CU53" i="1" s="1"/>
  <c r="CV53" i="1" s="1"/>
  <c r="CW53" i="1" s="1"/>
  <c r="CX53" i="1" s="1"/>
  <c r="CY53" i="1" s="1"/>
  <c r="CZ53" i="1" s="1"/>
  <c r="CR52" i="1"/>
  <c r="CR46" i="1"/>
  <c r="CR39" i="1"/>
  <c r="CR35" i="1"/>
  <c r="CR29" i="1"/>
  <c r="CR28" i="1"/>
  <c r="CR24" i="1"/>
  <c r="CR23" i="1"/>
  <c r="CU23" i="1" s="1"/>
  <c r="CV23" i="1" s="1"/>
  <c r="CW23" i="1" s="1"/>
  <c r="CX23" i="1" s="1"/>
  <c r="CY23" i="1" s="1"/>
  <c r="CZ23" i="1" s="1"/>
  <c r="CR21" i="1"/>
  <c r="CR19" i="1"/>
  <c r="CR15" i="1"/>
  <c r="CR14" i="1"/>
  <c r="CR13" i="1"/>
  <c r="CR11" i="1"/>
  <c r="CU11" i="1" s="1"/>
  <c r="CV11" i="1" s="1"/>
  <c r="CW11" i="1" s="1"/>
  <c r="CX11" i="1" s="1"/>
  <c r="CY11" i="1" s="1"/>
  <c r="CZ11" i="1" s="1"/>
  <c r="CR9" i="1"/>
  <c r="CT195" i="1"/>
  <c r="CT99" i="1"/>
  <c r="CT50" i="1"/>
  <c r="CT31" i="1"/>
  <c r="CT280" i="1"/>
  <c r="CT172" i="1"/>
  <c r="CT150" i="1"/>
  <c r="CT94" i="1"/>
  <c r="CT33" i="1"/>
  <c r="CT18" i="1"/>
  <c r="CT279" i="1"/>
  <c r="CT278" i="1"/>
  <c r="CT247" i="1"/>
  <c r="CT245" i="1"/>
  <c r="CT175" i="1"/>
  <c r="CT148" i="1"/>
  <c r="CT147" i="1"/>
  <c r="CT95" i="1"/>
  <c r="CT38" i="1"/>
  <c r="CT5" i="1"/>
  <c r="CT186" i="1"/>
  <c r="CT184" i="1"/>
  <c r="CT183" i="1"/>
  <c r="CT142" i="1"/>
  <c r="CT136" i="1"/>
  <c r="CT134" i="1"/>
  <c r="CT124" i="1"/>
  <c r="CT121" i="1"/>
  <c r="CT120" i="1"/>
  <c r="CT193" i="1"/>
  <c r="CT192" i="1"/>
  <c r="CT191" i="1"/>
  <c r="CT189" i="1"/>
  <c r="CT122" i="1"/>
  <c r="CT119" i="1"/>
  <c r="CT47" i="1"/>
  <c r="CT154" i="1"/>
  <c r="CT219" i="1"/>
  <c r="CT212" i="1"/>
  <c r="CT188" i="1"/>
  <c r="CT128" i="1"/>
  <c r="CT62" i="1"/>
  <c r="CT41" i="1"/>
  <c r="CT291" i="1"/>
  <c r="CT255" i="1"/>
  <c r="CU255" i="1" s="1"/>
  <c r="CV255" i="1" s="1"/>
  <c r="CW255" i="1" s="1"/>
  <c r="CX255" i="1" s="1"/>
  <c r="CY255" i="1" s="1"/>
  <c r="CZ255" i="1" s="1"/>
  <c r="CT165" i="1"/>
  <c r="CT7" i="1"/>
  <c r="CU7" i="1" s="1"/>
  <c r="CV7" i="1" s="1"/>
  <c r="CW7" i="1" s="1"/>
  <c r="CX7" i="1" s="1"/>
  <c r="CY7" i="1" s="1"/>
  <c r="CZ7" i="1" s="1"/>
  <c r="CT285" i="1"/>
  <c r="CT206" i="1"/>
  <c r="CU206" i="1" s="1"/>
  <c r="CV206" i="1" s="1"/>
  <c r="CW206" i="1" s="1"/>
  <c r="CX206" i="1" s="1"/>
  <c r="CY206" i="1" s="1"/>
  <c r="CZ206" i="1" s="1"/>
  <c r="CT205" i="1"/>
  <c r="CT159" i="1"/>
  <c r="CU159" i="1" s="1"/>
  <c r="CV159" i="1" s="1"/>
  <c r="CW159" i="1" s="1"/>
  <c r="CX159" i="1" s="1"/>
  <c r="CY159" i="1" s="1"/>
  <c r="CZ159" i="1" s="1"/>
  <c r="CT105" i="1"/>
  <c r="CT89" i="1"/>
  <c r="CT59" i="1"/>
  <c r="CT54" i="1"/>
  <c r="CU54" i="1" s="1"/>
  <c r="CV54" i="1" s="1"/>
  <c r="CW54" i="1" s="1"/>
  <c r="CX54" i="1" s="1"/>
  <c r="CY54" i="1" s="1"/>
  <c r="CZ54" i="1" s="1"/>
  <c r="CT35" i="1"/>
  <c r="BR291" i="1"/>
  <c r="BR285" i="1"/>
  <c r="BR255" i="1"/>
  <c r="BR206" i="1"/>
  <c r="BR205" i="1"/>
  <c r="BR165" i="1"/>
  <c r="BR159" i="1"/>
  <c r="BR105" i="1"/>
  <c r="BR89" i="1"/>
  <c r="BR59" i="1"/>
  <c r="BR54" i="1"/>
  <c r="BR35" i="1"/>
  <c r="BR7" i="1"/>
  <c r="CR7" i="1"/>
  <c r="CT84" i="1"/>
  <c r="CT76" i="1"/>
  <c r="CT11" i="1"/>
  <c r="CT187" i="1"/>
  <c r="CT182" i="1"/>
  <c r="CT180" i="1"/>
  <c r="CT178" i="1"/>
  <c r="CT155" i="1"/>
  <c r="CT61" i="1"/>
  <c r="CT198" i="1"/>
  <c r="CT177" i="1"/>
  <c r="CT116" i="1"/>
  <c r="CT72" i="1"/>
  <c r="CT281" i="1"/>
  <c r="CT273" i="1"/>
  <c r="CT271" i="1"/>
  <c r="CT265" i="1"/>
  <c r="CT256" i="1"/>
  <c r="CT239" i="1"/>
  <c r="CT237" i="1"/>
  <c r="CT235" i="1"/>
  <c r="CT233" i="1"/>
  <c r="CT227" i="1"/>
  <c r="CT226" i="1"/>
  <c r="CT86" i="1"/>
  <c r="CT12" i="1"/>
  <c r="CT118" i="1"/>
  <c r="CT283" i="1"/>
  <c r="CT203" i="1"/>
  <c r="CT236" i="1"/>
  <c r="CT166" i="1"/>
  <c r="BR141" i="1"/>
  <c r="BR45" i="1"/>
  <c r="CT141" i="1"/>
  <c r="CT45" i="1"/>
  <c r="CU59" i="1"/>
  <c r="CV59" i="1"/>
  <c r="CW59" i="1" s="1"/>
  <c r="CX59" i="1" s="1"/>
  <c r="CY59" i="1" s="1"/>
  <c r="CZ59" i="1" s="1"/>
  <c r="CU64" i="1"/>
  <c r="CV64" i="1"/>
  <c r="CW64" i="1" s="1"/>
  <c r="CX64" i="1" s="1"/>
  <c r="CY64" i="1" s="1"/>
  <c r="CZ64" i="1" s="1"/>
  <c r="CU111" i="1"/>
  <c r="CV111" i="1"/>
  <c r="CW111" i="1" s="1"/>
  <c r="CX111" i="1" s="1"/>
  <c r="CY111" i="1" s="1"/>
  <c r="CZ111" i="1" s="1"/>
  <c r="CU143" i="1"/>
  <c r="CV143" i="1"/>
  <c r="CW143" i="1" s="1"/>
  <c r="CX143" i="1" s="1"/>
  <c r="CY143" i="1" s="1"/>
  <c r="CZ143" i="1" s="1"/>
  <c r="CU144" i="1"/>
  <c r="CV144" i="1"/>
  <c r="CW144" i="1" s="1"/>
  <c r="CX144" i="1" s="1"/>
  <c r="CY144" i="1" s="1"/>
  <c r="CZ144" i="1" s="1"/>
  <c r="CU165" i="1"/>
  <c r="CV165" i="1"/>
  <c r="CW165" i="1" s="1"/>
  <c r="CX165" i="1" s="1"/>
  <c r="CY165" i="1" s="1"/>
  <c r="CZ165" i="1" s="1"/>
  <c r="CU185" i="1"/>
  <c r="CV185" i="1"/>
  <c r="CW185" i="1" s="1"/>
  <c r="CX185" i="1" s="1"/>
  <c r="CY185" i="1" s="1"/>
  <c r="CZ185" i="1" s="1"/>
  <c r="CU205" i="1"/>
  <c r="CV205" i="1"/>
  <c r="CW205" i="1" s="1"/>
  <c r="CX205" i="1" s="1"/>
  <c r="CY205" i="1" s="1"/>
  <c r="CZ205" i="1" s="1"/>
  <c r="CU216" i="1"/>
  <c r="CV216" i="1"/>
  <c r="CW216" i="1" s="1"/>
  <c r="CX216" i="1" s="1"/>
  <c r="CY216" i="1" s="1"/>
  <c r="CZ216" i="1" s="1"/>
  <c r="CU285" i="1"/>
  <c r="CV285" i="1"/>
  <c r="CW285" i="1" s="1"/>
  <c r="CX285" i="1" s="1"/>
  <c r="CY285" i="1" s="1"/>
  <c r="CZ285" i="1" s="1"/>
  <c r="CU291" i="1"/>
  <c r="CV291" i="1"/>
  <c r="CW291" i="1" s="1"/>
  <c r="CX291" i="1" s="1"/>
  <c r="CY291" i="1" s="1"/>
  <c r="CZ291" i="1" s="1"/>
  <c r="CT169" i="1"/>
  <c r="BR169" i="1"/>
  <c r="CT252" i="1"/>
  <c r="CT251" i="1"/>
  <c r="CT75" i="1"/>
  <c r="CT292" i="1"/>
  <c r="CT240" i="1"/>
  <c r="CT115" i="1"/>
  <c r="CT63" i="1"/>
  <c r="CT44" i="1"/>
  <c r="CT243" i="1"/>
  <c r="CT157" i="1"/>
  <c r="CT234" i="1"/>
  <c r="CT232" i="1"/>
  <c r="CT229" i="1"/>
  <c r="CT179" i="1"/>
  <c r="CT126" i="1"/>
  <c r="CT123" i="1"/>
  <c r="CT108" i="1"/>
  <c r="CT8" i="1"/>
  <c r="CT270" i="1"/>
  <c r="CT70" i="1"/>
  <c r="CT69" i="1"/>
  <c r="CT65" i="1"/>
  <c r="CT49" i="1"/>
  <c r="CT34" i="1"/>
  <c r="CT257" i="1"/>
  <c r="CT149" i="1"/>
  <c r="CT277" i="1"/>
  <c r="CT88" i="1"/>
  <c r="CT29" i="1"/>
  <c r="BR277" i="1"/>
  <c r="BR257" i="1"/>
  <c r="BR149" i="1"/>
  <c r="BR88" i="1"/>
  <c r="BR29" i="1"/>
  <c r="CU277" i="1"/>
  <c r="CU88" i="1"/>
  <c r="CU29" i="1"/>
  <c r="CT286" i="1"/>
  <c r="CT246" i="1"/>
  <c r="CT228" i="1"/>
  <c r="CT218" i="1"/>
  <c r="CT196" i="1"/>
  <c r="CT171" i="1"/>
  <c r="CT162" i="1"/>
  <c r="CT161" i="1"/>
  <c r="CT152" i="1"/>
  <c r="CT146" i="1"/>
  <c r="CT129" i="1"/>
  <c r="CT127" i="1"/>
  <c r="CT102" i="1"/>
  <c r="CT77" i="1"/>
  <c r="CT42" i="1"/>
  <c r="CT32" i="1"/>
  <c r="CT27" i="1"/>
  <c r="CT3" i="1"/>
  <c r="CR286" i="1"/>
  <c r="CU286" i="1" s="1"/>
  <c r="CR282" i="1"/>
  <c r="CR246" i="1"/>
  <c r="CR228" i="1"/>
  <c r="CR218" i="1"/>
  <c r="CR196" i="1"/>
  <c r="CR171" i="1"/>
  <c r="CR162" i="1"/>
  <c r="CR161" i="1"/>
  <c r="CR152" i="1"/>
  <c r="CR146" i="1"/>
  <c r="CR129" i="1"/>
  <c r="CR127" i="1"/>
  <c r="CR102" i="1"/>
  <c r="CR77" i="1"/>
  <c r="CR42" i="1"/>
  <c r="CR32" i="1"/>
  <c r="CR27" i="1"/>
  <c r="CR3" i="1"/>
  <c r="BR286" i="1"/>
  <c r="BR282" i="1"/>
  <c r="BR246" i="1"/>
  <c r="BR228" i="1"/>
  <c r="BR218" i="1"/>
  <c r="BR196" i="1"/>
  <c r="BR171" i="1"/>
  <c r="BR162" i="1"/>
  <c r="BR161" i="1"/>
  <c r="BR152" i="1"/>
  <c r="BR146" i="1"/>
  <c r="BR129" i="1"/>
  <c r="BR127" i="1"/>
  <c r="BR102" i="1"/>
  <c r="BR77" i="1"/>
  <c r="BR42" i="1"/>
  <c r="BR32" i="1"/>
  <c r="BR27" i="1"/>
  <c r="BR3" i="1"/>
  <c r="CT282" i="1"/>
  <c r="CU28" i="1"/>
  <c r="CV28" i="1" s="1"/>
  <c r="CW28" i="1"/>
  <c r="CX28" i="1" s="1"/>
  <c r="CY28" i="1" s="1"/>
  <c r="CZ28" i="1" s="1"/>
  <c r="CT26" i="1"/>
  <c r="CT164" i="1"/>
  <c r="CU164" i="1"/>
  <c r="CV164" i="1" s="1"/>
  <c r="CW164" i="1" s="1"/>
  <c r="CX164" i="1" s="1"/>
  <c r="CY164" i="1" s="1"/>
  <c r="CZ164" i="1" s="1"/>
  <c r="CT231" i="1"/>
  <c r="CT112" i="1"/>
  <c r="CU231" i="1"/>
  <c r="CV231" i="1" s="1"/>
  <c r="CW231" i="1"/>
  <c r="CX231" i="1" s="1"/>
  <c r="CY231" i="1" s="1"/>
  <c r="CZ231" i="1" s="1"/>
  <c r="CT225" i="1"/>
  <c r="CT224" i="1"/>
  <c r="CU224" i="1"/>
  <c r="CT207" i="1"/>
  <c r="CU207" i="1"/>
  <c r="CT107" i="1"/>
  <c r="CU107" i="1"/>
  <c r="CT101" i="1"/>
  <c r="CT92" i="1"/>
  <c r="CT39" i="1"/>
  <c r="CT14" i="1"/>
  <c r="CT15" i="1"/>
  <c r="CT13" i="1"/>
  <c r="CT91" i="1"/>
  <c r="CT215" i="1"/>
  <c r="CT204" i="1"/>
  <c r="CT153" i="1"/>
  <c r="CT73" i="1"/>
  <c r="CT249" i="1"/>
  <c r="CT244" i="1"/>
  <c r="CT221" i="1"/>
  <c r="CT106" i="1"/>
  <c r="CT30" i="1"/>
  <c r="CT284" i="1"/>
  <c r="CT103" i="1"/>
  <c r="CT98" i="1"/>
  <c r="CT214" i="1"/>
  <c r="CU214" i="1" s="1"/>
  <c r="CV214" i="1" s="1"/>
  <c r="CW214" i="1" s="1"/>
  <c r="CX214" i="1" s="1"/>
  <c r="CY214" i="1" s="1"/>
  <c r="CZ214" i="1" s="1"/>
  <c r="CT113" i="1"/>
  <c r="CT93" i="1"/>
  <c r="CT80" i="1"/>
  <c r="CT6" i="1"/>
  <c r="CT261" i="1"/>
  <c r="CT290" i="1"/>
  <c r="BR260" i="1"/>
  <c r="BR248" i="1"/>
  <c r="BR223" i="1"/>
  <c r="BR220" i="1"/>
  <c r="BR135" i="1"/>
  <c r="BR133" i="1"/>
  <c r="BR125" i="1"/>
  <c r="BR79" i="1"/>
  <c r="BR78" i="1"/>
  <c r="BR71" i="1"/>
  <c r="BR52" i="1"/>
  <c r="BR46" i="1"/>
  <c r="CT260" i="1"/>
  <c r="CU260" i="1"/>
  <c r="CV260" i="1" s="1"/>
  <c r="CW260" i="1"/>
  <c r="CX260" i="1" s="1"/>
  <c r="CY260" i="1" s="1"/>
  <c r="CZ260" i="1" s="1"/>
  <c r="CT248" i="1"/>
  <c r="CT220" i="1"/>
  <c r="CT135" i="1"/>
  <c r="CT133" i="1"/>
  <c r="CT125" i="1"/>
  <c r="CT78" i="1"/>
  <c r="CT46" i="1"/>
  <c r="CT223" i="1"/>
  <c r="CT71" i="1"/>
  <c r="CT52" i="1"/>
  <c r="CT288" i="1"/>
  <c r="CT268" i="1"/>
  <c r="CT267" i="1"/>
  <c r="CT264" i="1"/>
  <c r="CT199" i="1"/>
  <c r="CT168" i="1"/>
  <c r="CT151" i="1"/>
  <c r="CT145" i="1"/>
  <c r="CT131" i="1"/>
  <c r="CT110" i="1"/>
  <c r="CT85" i="1"/>
  <c r="CT74" i="1"/>
  <c r="CT51" i="1"/>
  <c r="CT40" i="1"/>
  <c r="CT266" i="1"/>
  <c r="CT263" i="1"/>
  <c r="CT241" i="1"/>
  <c r="CT230" i="1"/>
  <c r="CT201" i="1"/>
  <c r="CT200" i="1"/>
  <c r="CT163" i="1"/>
  <c r="CT83" i="1"/>
  <c r="CU83" i="1"/>
  <c r="CV83" i="1" s="1"/>
  <c r="CW83" i="1" s="1"/>
  <c r="CX83" i="1" s="1"/>
  <c r="CY83" i="1" s="1"/>
  <c r="CZ83" i="1" s="1"/>
  <c r="CT19" i="1"/>
  <c r="CU19" i="1" s="1"/>
  <c r="CV19" i="1"/>
  <c r="CW19" i="1" s="1"/>
  <c r="CX19" i="1" s="1"/>
  <c r="CY19" i="1" s="1"/>
  <c r="CZ19" i="1" s="1"/>
  <c r="CT9" i="1"/>
  <c r="CU9" i="1"/>
  <c r="CV9" i="1" s="1"/>
  <c r="CW9" i="1" s="1"/>
  <c r="CX9" i="1" s="1"/>
  <c r="CY9" i="1" s="1"/>
  <c r="CZ9" i="1" s="1"/>
  <c r="CT160" i="1"/>
  <c r="CU160" i="1" s="1"/>
  <c r="CV160" i="1"/>
  <c r="CW160" i="1" s="1"/>
  <c r="CX160" i="1" s="1"/>
  <c r="CY160" i="1" s="1"/>
  <c r="CZ160" i="1" s="1"/>
  <c r="CT66" i="1"/>
  <c r="CT21" i="1"/>
  <c r="CR290" i="1"/>
  <c r="CR284" i="1"/>
  <c r="CR283" i="1"/>
  <c r="CU283" i="1"/>
  <c r="CV283" i="1" s="1"/>
  <c r="CW283" i="1" s="1"/>
  <c r="CX283" i="1" s="1"/>
  <c r="CY283" i="1" s="1"/>
  <c r="CZ283" i="1" s="1"/>
  <c r="CR276" i="1"/>
  <c r="CR261" i="1"/>
  <c r="CU261" i="1"/>
  <c r="CV261" i="1" s="1"/>
  <c r="CW261" i="1"/>
  <c r="CX261" i="1" s="1"/>
  <c r="CY261" i="1" s="1"/>
  <c r="CZ261" i="1" s="1"/>
  <c r="CR249" i="1"/>
  <c r="CR244" i="1"/>
  <c r="CR221" i="1"/>
  <c r="CR217" i="1"/>
  <c r="CR215" i="1"/>
  <c r="CR204" i="1"/>
  <c r="CU204" i="1" s="1"/>
  <c r="CV204" i="1" s="1"/>
  <c r="CW204" i="1" s="1"/>
  <c r="CX204" i="1" s="1"/>
  <c r="CY204" i="1" s="1"/>
  <c r="CZ204" i="1" s="1"/>
  <c r="CR203" i="1"/>
  <c r="CR153" i="1"/>
  <c r="CR139" i="1"/>
  <c r="CU139" i="1"/>
  <c r="CV139" i="1" s="1"/>
  <c r="CW139" i="1" s="1"/>
  <c r="CX139" i="1" s="1"/>
  <c r="CY139" i="1" s="1"/>
  <c r="CZ139" i="1" s="1"/>
  <c r="CR137" i="1"/>
  <c r="CU137" i="1" s="1"/>
  <c r="CV137" i="1" s="1"/>
  <c r="CW137" i="1" s="1"/>
  <c r="CX137" i="1" s="1"/>
  <c r="CY137" i="1" s="1"/>
  <c r="CZ137" i="1" s="1"/>
  <c r="CR106" i="1"/>
  <c r="CU106" i="1"/>
  <c r="CV106" i="1" s="1"/>
  <c r="CW106" i="1" s="1"/>
  <c r="CX106" i="1" s="1"/>
  <c r="CY106" i="1" s="1"/>
  <c r="CZ106" i="1" s="1"/>
  <c r="CR103" i="1"/>
  <c r="CR97" i="1"/>
  <c r="CU97" i="1"/>
  <c r="CV97" i="1" s="1"/>
  <c r="CW97" i="1" s="1"/>
  <c r="CX97" i="1" s="1"/>
  <c r="CY97" i="1" s="1"/>
  <c r="CZ97" i="1" s="1"/>
  <c r="CR93" i="1"/>
  <c r="CR87" i="1"/>
  <c r="CU87" i="1"/>
  <c r="CV87" i="1" s="1"/>
  <c r="CW87" i="1" s="1"/>
  <c r="CX87" i="1" s="1"/>
  <c r="CY87" i="1" s="1"/>
  <c r="CZ87" i="1" s="1"/>
  <c r="CR80" i="1"/>
  <c r="CR73" i="1"/>
  <c r="CR30" i="1"/>
  <c r="CR26" i="1"/>
  <c r="CR6" i="1"/>
  <c r="CT81" i="1"/>
  <c r="CT60" i="1"/>
  <c r="CT24" i="1"/>
  <c r="CT100" i="1"/>
  <c r="CT58" i="1"/>
  <c r="CU287" i="1"/>
  <c r="CU158" i="1"/>
  <c r="BR287" i="1"/>
  <c r="BR225" i="1"/>
  <c r="BR224" i="1"/>
  <c r="BR209" i="1"/>
  <c r="BR208" i="1"/>
  <c r="BR207" i="1"/>
  <c r="BR158" i="1"/>
  <c r="BR109" i="1"/>
  <c r="BR107" i="1"/>
  <c r="BR104" i="1"/>
  <c r="BR101" i="1"/>
  <c r="BR100" i="1"/>
  <c r="BR92" i="1"/>
  <c r="BR91" i="1"/>
  <c r="BR90" i="1"/>
  <c r="BR81" i="1"/>
  <c r="BR60" i="1"/>
  <c r="BR58" i="1"/>
  <c r="BR39" i="1"/>
  <c r="BR24" i="1"/>
  <c r="BR15" i="1"/>
  <c r="BR14" i="1"/>
  <c r="BR13" i="1"/>
  <c r="CB287" i="1"/>
  <c r="CB277" i="1"/>
  <c r="CB257" i="1"/>
  <c r="CB225" i="1"/>
  <c r="CB224" i="1"/>
  <c r="CB209" i="1"/>
  <c r="CB208" i="1"/>
  <c r="CB207" i="1"/>
  <c r="CB158" i="1"/>
  <c r="CB149" i="1"/>
  <c r="CB109" i="1"/>
  <c r="CB107" i="1"/>
  <c r="CB104" i="1"/>
  <c r="CB101" i="1"/>
  <c r="CB100" i="1"/>
  <c r="CB92" i="1"/>
  <c r="CB91" i="1"/>
  <c r="CB90" i="1"/>
  <c r="CB88" i="1"/>
  <c r="CB81" i="1"/>
  <c r="CB60" i="1"/>
  <c r="CB58" i="1"/>
  <c r="CB39" i="1"/>
  <c r="CB29" i="1"/>
  <c r="CB24" i="1"/>
  <c r="CB15" i="1"/>
  <c r="CB14" i="1"/>
  <c r="CB1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90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W4" i="1"/>
  <c r="DD4" i="1" s="1"/>
  <c r="W5" i="1"/>
  <c r="W6" i="1"/>
  <c r="W7" i="1"/>
  <c r="W8" i="1"/>
  <c r="DD8" i="1"/>
  <c r="W9" i="1"/>
  <c r="W10" i="1"/>
  <c r="DD10" i="1" s="1"/>
  <c r="W11" i="1"/>
  <c r="W12" i="1"/>
  <c r="DD12" i="1"/>
  <c r="W13" i="1"/>
  <c r="W14" i="1"/>
  <c r="W15" i="1"/>
  <c r="W16" i="1"/>
  <c r="W17" i="1"/>
  <c r="DD17" i="1"/>
  <c r="W18" i="1"/>
  <c r="W19" i="1"/>
  <c r="W20" i="1"/>
  <c r="DD20" i="1"/>
  <c r="W21" i="1"/>
  <c r="W22" i="1"/>
  <c r="DD22" i="1" s="1"/>
  <c r="W23" i="1"/>
  <c r="W24" i="1"/>
  <c r="W25" i="1"/>
  <c r="DD25" i="1" s="1"/>
  <c r="W26" i="1"/>
  <c r="W27" i="1"/>
  <c r="W28" i="1"/>
  <c r="W29" i="1"/>
  <c r="W30" i="1"/>
  <c r="W31" i="1"/>
  <c r="W32" i="1"/>
  <c r="W33" i="1"/>
  <c r="W34" i="1"/>
  <c r="DD34" i="1" s="1"/>
  <c r="W35" i="1"/>
  <c r="W36" i="1"/>
  <c r="DD36" i="1"/>
  <c r="W37" i="1"/>
  <c r="W38" i="1"/>
  <c r="W39" i="1"/>
  <c r="W40" i="1"/>
  <c r="CR40" i="1" s="1"/>
  <c r="CU40" i="1" s="1"/>
  <c r="CV40" i="1" s="1"/>
  <c r="CW40" i="1" s="1"/>
  <c r="CX40" i="1" s="1"/>
  <c r="CY40" i="1" s="1"/>
  <c r="CZ40" i="1" s="1"/>
  <c r="W41" i="1"/>
  <c r="DD41" i="1" s="1"/>
  <c r="W42" i="1"/>
  <c r="W43" i="1"/>
  <c r="DD43" i="1"/>
  <c r="W44" i="1"/>
  <c r="DD44" i="1"/>
  <c r="W45" i="1"/>
  <c r="W46" i="1"/>
  <c r="W47" i="1"/>
  <c r="W48" i="1"/>
  <c r="W49" i="1"/>
  <c r="DD49" i="1"/>
  <c r="W50" i="1"/>
  <c r="W51" i="1"/>
  <c r="CR51" i="1" s="1"/>
  <c r="CU51" i="1" s="1"/>
  <c r="CV51" i="1" s="1"/>
  <c r="CW51" i="1" s="1"/>
  <c r="CX51" i="1" s="1"/>
  <c r="CY51" i="1" s="1"/>
  <c r="CZ51" i="1" s="1"/>
  <c r="W52" i="1"/>
  <c r="W53" i="1"/>
  <c r="W54" i="1"/>
  <c r="W55" i="1"/>
  <c r="DD55" i="1"/>
  <c r="W56" i="1"/>
  <c r="DD56" i="1"/>
  <c r="W57" i="1"/>
  <c r="DD57" i="1"/>
  <c r="W58" i="1"/>
  <c r="W59" i="1"/>
  <c r="W60" i="1"/>
  <c r="W61" i="1"/>
  <c r="DD61" i="1" s="1"/>
  <c r="W62" i="1"/>
  <c r="DD62" i="1" s="1"/>
  <c r="W63" i="1"/>
  <c r="DD63" i="1" s="1"/>
  <c r="W64" i="1"/>
  <c r="W65" i="1"/>
  <c r="DD65" i="1"/>
  <c r="W66" i="1"/>
  <c r="W67" i="1"/>
  <c r="W68" i="1"/>
  <c r="W69" i="1"/>
  <c r="DD69" i="1" s="1"/>
  <c r="W70" i="1"/>
  <c r="DD70" i="1" s="1"/>
  <c r="W71" i="1"/>
  <c r="W72" i="1"/>
  <c r="DD72" i="1"/>
  <c r="W73" i="1"/>
  <c r="W74" i="1"/>
  <c r="CR74" i="1" s="1"/>
  <c r="CU74" i="1" s="1"/>
  <c r="CV74" i="1" s="1"/>
  <c r="CW74" i="1" s="1"/>
  <c r="CX74" i="1" s="1"/>
  <c r="CY74" i="1" s="1"/>
  <c r="CZ74" i="1" s="1"/>
  <c r="W75" i="1"/>
  <c r="DD75" i="1" s="1"/>
  <c r="W76" i="1"/>
  <c r="W77" i="1"/>
  <c r="W78" i="1"/>
  <c r="W79" i="1"/>
  <c r="W80" i="1"/>
  <c r="W81" i="1"/>
  <c r="W82" i="1"/>
  <c r="W83" i="1"/>
  <c r="W84" i="1"/>
  <c r="W85" i="1"/>
  <c r="CR85" i="1"/>
  <c r="CU85" i="1" s="1"/>
  <c r="CV85" i="1" s="1"/>
  <c r="CW85" i="1" s="1"/>
  <c r="CX85" i="1" s="1"/>
  <c r="CY85" i="1" s="1"/>
  <c r="CZ85" i="1" s="1"/>
  <c r="W86" i="1"/>
  <c r="DD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DD108" i="1" s="1"/>
  <c r="W109" i="1"/>
  <c r="W110" i="1"/>
  <c r="CR110" i="1"/>
  <c r="CU110" i="1" s="1"/>
  <c r="CV110" i="1" s="1"/>
  <c r="CW110" i="1" s="1"/>
  <c r="CX110" i="1" s="1"/>
  <c r="CY110" i="1" s="1"/>
  <c r="CZ110" i="1" s="1"/>
  <c r="W111" i="1"/>
  <c r="W112" i="1"/>
  <c r="W113" i="1"/>
  <c r="W114" i="1"/>
  <c r="W115" i="1"/>
  <c r="DD115" i="1"/>
  <c r="W116" i="1"/>
  <c r="DD116" i="1"/>
  <c r="W117" i="1"/>
  <c r="W118" i="1"/>
  <c r="DD118" i="1" s="1"/>
  <c r="W119" i="1"/>
  <c r="W120" i="1"/>
  <c r="W121" i="1"/>
  <c r="W122" i="1"/>
  <c r="W123" i="1"/>
  <c r="DD123" i="1" s="1"/>
  <c r="W124" i="1"/>
  <c r="W125" i="1"/>
  <c r="W126" i="1"/>
  <c r="DD126" i="1" s="1"/>
  <c r="W127" i="1"/>
  <c r="W128" i="1"/>
  <c r="DD128" i="1"/>
  <c r="W129" i="1"/>
  <c r="W130" i="1"/>
  <c r="W131" i="1"/>
  <c r="CR131" i="1"/>
  <c r="CU131" i="1" s="1"/>
  <c r="CV131" i="1" s="1"/>
  <c r="CW131" i="1" s="1"/>
  <c r="CX131" i="1" s="1"/>
  <c r="CY131" i="1" s="1"/>
  <c r="CZ131" i="1" s="1"/>
  <c r="W132" i="1"/>
  <c r="DD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CR145" i="1"/>
  <c r="CU145" i="1" s="1"/>
  <c r="CV145" i="1" s="1"/>
  <c r="CW145" i="1" s="1"/>
  <c r="CX145" i="1" s="1"/>
  <c r="CY145" i="1" s="1"/>
  <c r="CZ145" i="1" s="1"/>
  <c r="W146" i="1"/>
  <c r="W147" i="1"/>
  <c r="W148" i="1"/>
  <c r="W149" i="1"/>
  <c r="W150" i="1"/>
  <c r="W151" i="1"/>
  <c r="CR151" i="1" s="1"/>
  <c r="CU151" i="1" s="1"/>
  <c r="CV151" i="1" s="1"/>
  <c r="CW151" i="1" s="1"/>
  <c r="CX151" i="1" s="1"/>
  <c r="CY151" i="1" s="1"/>
  <c r="CZ151" i="1" s="1"/>
  <c r="W152" i="1"/>
  <c r="W153" i="1"/>
  <c r="W154" i="1"/>
  <c r="DD154" i="1" s="1"/>
  <c r="W155" i="1"/>
  <c r="DD155" i="1" s="1"/>
  <c r="W156" i="1"/>
  <c r="DD156" i="1" s="1"/>
  <c r="W157" i="1"/>
  <c r="DD157" i="1" s="1"/>
  <c r="W158" i="1"/>
  <c r="W159" i="1"/>
  <c r="W160" i="1"/>
  <c r="W161" i="1"/>
  <c r="W162" i="1"/>
  <c r="W163" i="1"/>
  <c r="W164" i="1"/>
  <c r="W165" i="1"/>
  <c r="W166" i="1"/>
  <c r="DD166" i="1" s="1"/>
  <c r="W167" i="1"/>
  <c r="W168" i="1"/>
  <c r="CR168" i="1"/>
  <c r="CU168" i="1" s="1"/>
  <c r="W169" i="1"/>
  <c r="W170" i="1"/>
  <c r="W171" i="1"/>
  <c r="W172" i="1"/>
  <c r="W173" i="1"/>
  <c r="W174" i="1"/>
  <c r="W175" i="1"/>
  <c r="W176" i="1"/>
  <c r="W177" i="1"/>
  <c r="DD177" i="1" s="1"/>
  <c r="W178" i="1"/>
  <c r="DD178" i="1" s="1"/>
  <c r="W179" i="1"/>
  <c r="DD179" i="1" s="1"/>
  <c r="W180" i="1"/>
  <c r="DD180" i="1" s="1"/>
  <c r="W181" i="1"/>
  <c r="DD181" i="1" s="1"/>
  <c r="W182" i="1"/>
  <c r="DD182" i="1" s="1"/>
  <c r="W183" i="1"/>
  <c r="W184" i="1"/>
  <c r="W185" i="1"/>
  <c r="W186" i="1"/>
  <c r="W187" i="1"/>
  <c r="DD187" i="1" s="1"/>
  <c r="W188" i="1"/>
  <c r="DD188" i="1" s="1"/>
  <c r="W189" i="1"/>
  <c r="W190" i="1"/>
  <c r="DD190" i="1"/>
  <c r="W191" i="1"/>
  <c r="W192" i="1"/>
  <c r="W193" i="1"/>
  <c r="W194" i="1"/>
  <c r="DD194" i="1" s="1"/>
  <c r="W195" i="1"/>
  <c r="W196" i="1"/>
  <c r="W197" i="1"/>
  <c r="W198" i="1"/>
  <c r="DD198" i="1"/>
  <c r="W199" i="1"/>
  <c r="CR199" i="1"/>
  <c r="CU199" i="1" s="1"/>
  <c r="CV199" i="1" s="1"/>
  <c r="CW199" i="1" s="1"/>
  <c r="CX199" i="1" s="1"/>
  <c r="CY199" i="1" s="1"/>
  <c r="CZ199" i="1" s="1"/>
  <c r="W200" i="1"/>
  <c r="W201" i="1"/>
  <c r="W202" i="1"/>
  <c r="DD202" i="1"/>
  <c r="W203" i="1"/>
  <c r="W204" i="1"/>
  <c r="W205" i="1"/>
  <c r="W206" i="1"/>
  <c r="W207" i="1"/>
  <c r="W208" i="1"/>
  <c r="W209" i="1"/>
  <c r="W210" i="1"/>
  <c r="W211" i="1"/>
  <c r="DD211" i="1"/>
  <c r="W212" i="1"/>
  <c r="DD212" i="1"/>
  <c r="W213" i="1"/>
  <c r="DD213" i="1"/>
  <c r="W214" i="1"/>
  <c r="W215" i="1"/>
  <c r="W216" i="1"/>
  <c r="W217" i="1"/>
  <c r="W218" i="1"/>
  <c r="W219" i="1"/>
  <c r="DD219" i="1" s="1"/>
  <c r="W220" i="1"/>
  <c r="W221" i="1"/>
  <c r="W222" i="1"/>
  <c r="DD222" i="1" s="1"/>
  <c r="W223" i="1"/>
  <c r="W224" i="1"/>
  <c r="W225" i="1"/>
  <c r="W226" i="1"/>
  <c r="DD226" i="1"/>
  <c r="W227" i="1"/>
  <c r="DD227" i="1"/>
  <c r="W228" i="1"/>
  <c r="W229" i="1"/>
  <c r="DD229" i="1" s="1"/>
  <c r="W230" i="1"/>
  <c r="W231" i="1"/>
  <c r="W232" i="1"/>
  <c r="DD232" i="1" s="1"/>
  <c r="W233" i="1"/>
  <c r="DD233" i="1" s="1"/>
  <c r="W234" i="1"/>
  <c r="DD234" i="1" s="1"/>
  <c r="W235" i="1"/>
  <c r="DD235" i="1" s="1"/>
  <c r="W236" i="1"/>
  <c r="DD236" i="1" s="1"/>
  <c r="W237" i="1"/>
  <c r="DD237" i="1" s="1"/>
  <c r="W238" i="1"/>
  <c r="W239" i="1"/>
  <c r="DD239" i="1"/>
  <c r="W240" i="1"/>
  <c r="DD240" i="1"/>
  <c r="W241" i="1"/>
  <c r="W242" i="1"/>
  <c r="DD242" i="1" s="1"/>
  <c r="W243" i="1"/>
  <c r="DD243" i="1" s="1"/>
  <c r="W244" i="1"/>
  <c r="W245" i="1"/>
  <c r="W246" i="1"/>
  <c r="W247" i="1"/>
  <c r="W248" i="1"/>
  <c r="W249" i="1"/>
  <c r="W250" i="1"/>
  <c r="W251" i="1"/>
  <c r="DD251" i="1"/>
  <c r="W252" i="1"/>
  <c r="DD252" i="1"/>
  <c r="W253" i="1"/>
  <c r="DD253" i="1"/>
  <c r="W254" i="1"/>
  <c r="W255" i="1"/>
  <c r="W256" i="1"/>
  <c r="DD256" i="1"/>
  <c r="W257" i="1"/>
  <c r="W258" i="1"/>
  <c r="W259" i="1"/>
  <c r="DD259" i="1"/>
  <c r="W260" i="1"/>
  <c r="W261" i="1"/>
  <c r="W262" i="1"/>
  <c r="DD262" i="1"/>
  <c r="W263" i="1"/>
  <c r="W264" i="1"/>
  <c r="CR264" i="1" s="1"/>
  <c r="CU264" i="1"/>
  <c r="CV264" i="1" s="1"/>
  <c r="CW264" i="1" s="1"/>
  <c r="CX264" i="1" s="1"/>
  <c r="CY264" i="1" s="1"/>
  <c r="CZ264" i="1" s="1"/>
  <c r="W265" i="1"/>
  <c r="DD265" i="1" s="1"/>
  <c r="W266" i="1"/>
  <c r="W267" i="1"/>
  <c r="CR267" i="1"/>
  <c r="CU267" i="1" s="1"/>
  <c r="CV267" i="1" s="1"/>
  <c r="CW267" i="1" s="1"/>
  <c r="CX267" i="1" s="1"/>
  <c r="CY267" i="1" s="1"/>
  <c r="CZ267" i="1" s="1"/>
  <c r="W268" i="1"/>
  <c r="CR268" i="1"/>
  <c r="CU268" i="1" s="1"/>
  <c r="CV268" i="1"/>
  <c r="CW268" i="1" s="1"/>
  <c r="CX268" i="1" s="1"/>
  <c r="CY268" i="1" s="1"/>
  <c r="CZ268" i="1" s="1"/>
  <c r="W269" i="1"/>
  <c r="DD269" i="1"/>
  <c r="W270" i="1"/>
  <c r="DD270" i="1"/>
  <c r="W271" i="1"/>
  <c r="DD271" i="1"/>
  <c r="W272" i="1"/>
  <c r="W273" i="1"/>
  <c r="DD273" i="1" s="1"/>
  <c r="W274" i="1"/>
  <c r="W275" i="1"/>
  <c r="DD275" i="1"/>
  <c r="W276" i="1"/>
  <c r="W277" i="1"/>
  <c r="W278" i="1"/>
  <c r="W279" i="1"/>
  <c r="W280" i="1"/>
  <c r="W281" i="1"/>
  <c r="DD281" i="1" s="1"/>
  <c r="W282" i="1"/>
  <c r="W283" i="1"/>
  <c r="W284" i="1"/>
  <c r="W285" i="1"/>
  <c r="W286" i="1"/>
  <c r="W287" i="1"/>
  <c r="W288" i="1"/>
  <c r="CR288" i="1" s="1"/>
  <c r="CU288" i="1" s="1"/>
  <c r="CV288" i="1" s="1"/>
  <c r="CW288" i="1" s="1"/>
  <c r="CX288" i="1" s="1"/>
  <c r="CY288" i="1" s="1"/>
  <c r="CZ288" i="1" s="1"/>
  <c r="W289" i="1"/>
  <c r="W290" i="1"/>
  <c r="W291" i="1"/>
  <c r="W292" i="1"/>
  <c r="DD292" i="1"/>
  <c r="W293" i="1"/>
  <c r="DD293" i="1"/>
  <c r="V4" i="1"/>
  <c r="CR4" i="1"/>
  <c r="V5" i="1"/>
  <c r="Y5" i="1"/>
  <c r="V6" i="1"/>
  <c r="V7" i="1"/>
  <c r="Y7" i="1" s="1"/>
  <c r="V8" i="1"/>
  <c r="CR8" i="1" s="1"/>
  <c r="CU8" i="1"/>
  <c r="CV8" i="1" s="1"/>
  <c r="CW8" i="1" s="1"/>
  <c r="CX8" i="1" s="1"/>
  <c r="CY8" i="1" s="1"/>
  <c r="CZ8" i="1" s="1"/>
  <c r="V9" i="1"/>
  <c r="Y9" i="1" s="1"/>
  <c r="V10" i="1"/>
  <c r="CR10" i="1" s="1"/>
  <c r="V11" i="1"/>
  <c r="Y11" i="1" s="1"/>
  <c r="V12" i="1"/>
  <c r="CR12" i="1" s="1"/>
  <c r="CU12" i="1" s="1"/>
  <c r="CV12" i="1" s="1"/>
  <c r="CW12" i="1" s="1"/>
  <c r="CX12" i="1" s="1"/>
  <c r="CY12" i="1" s="1"/>
  <c r="CZ12" i="1" s="1"/>
  <c r="V13" i="1"/>
  <c r="Y13" i="1" s="1"/>
  <c r="V14" i="1"/>
  <c r="V15" i="1"/>
  <c r="Y15" i="1"/>
  <c r="V16" i="1"/>
  <c r="CR16" i="1"/>
  <c r="CU16" i="1" s="1"/>
  <c r="CV16" i="1"/>
  <c r="CW16" i="1" s="1"/>
  <c r="CX16" i="1" s="1"/>
  <c r="CY16" i="1" s="1"/>
  <c r="CZ16" i="1" s="1"/>
  <c r="V17" i="1"/>
  <c r="CR17" i="1"/>
  <c r="V18" i="1"/>
  <c r="CR18" i="1"/>
  <c r="CU18" i="1" s="1"/>
  <c r="CV18" i="1" s="1"/>
  <c r="CW18" i="1" s="1"/>
  <c r="CX18" i="1" s="1"/>
  <c r="CY18" i="1" s="1"/>
  <c r="CZ18" i="1" s="1"/>
  <c r="V19" i="1"/>
  <c r="Y19" i="1"/>
  <c r="V20" i="1"/>
  <c r="CR20" i="1"/>
  <c r="V21" i="1"/>
  <c r="Y21" i="1"/>
  <c r="V22" i="1"/>
  <c r="CR22" i="1"/>
  <c r="V23" i="1"/>
  <c r="V24" i="1"/>
  <c r="V25" i="1"/>
  <c r="CR25" i="1"/>
  <c r="V26" i="1"/>
  <c r="V27" i="1"/>
  <c r="Y27" i="1" s="1"/>
  <c r="V28" i="1"/>
  <c r="V29" i="1"/>
  <c r="Y29" i="1"/>
  <c r="V30" i="1"/>
  <c r="V31" i="1"/>
  <c r="Y31" i="1" s="1"/>
  <c r="V32" i="1"/>
  <c r="V33" i="1"/>
  <c r="Y33" i="1"/>
  <c r="V34" i="1"/>
  <c r="CR34" i="1"/>
  <c r="CU34" i="1" s="1"/>
  <c r="CV34" i="1"/>
  <c r="CW34" i="1" s="1"/>
  <c r="CX34" i="1" s="1"/>
  <c r="CY34" i="1" s="1"/>
  <c r="CZ34" i="1" s="1"/>
  <c r="V35" i="1"/>
  <c r="Y35" i="1"/>
  <c r="V36" i="1"/>
  <c r="CR36" i="1"/>
  <c r="CU36" i="1" s="1"/>
  <c r="CV36" i="1" s="1"/>
  <c r="CW36" i="1" s="1"/>
  <c r="V37" i="1"/>
  <c r="Y37" i="1" s="1"/>
  <c r="V38" i="1"/>
  <c r="CR38" i="1" s="1"/>
  <c r="CU38" i="1"/>
  <c r="CV38" i="1" s="1"/>
  <c r="CW38" i="1" s="1"/>
  <c r="CX38" i="1" s="1"/>
  <c r="CY38" i="1" s="1"/>
  <c r="CZ38" i="1" s="1"/>
  <c r="V39" i="1"/>
  <c r="Y39" i="1" s="1"/>
  <c r="V40" i="1"/>
  <c r="V41" i="1"/>
  <c r="Y41" i="1"/>
  <c r="V42" i="1"/>
  <c r="V43" i="1"/>
  <c r="CR43" i="1" s="1"/>
  <c r="V44" i="1"/>
  <c r="CR44" i="1" s="1"/>
  <c r="CU44" i="1"/>
  <c r="CV44" i="1" s="1"/>
  <c r="CW44" i="1" s="1"/>
  <c r="CX44" i="1" s="1"/>
  <c r="CY44" i="1" s="1"/>
  <c r="CZ44" i="1" s="1"/>
  <c r="V45" i="1"/>
  <c r="CR45" i="1" s="1"/>
  <c r="CU45" i="1"/>
  <c r="CV45" i="1" s="1"/>
  <c r="CW45" i="1" s="1"/>
  <c r="CX45" i="1" s="1"/>
  <c r="CY45" i="1" s="1"/>
  <c r="CZ45" i="1" s="1"/>
  <c r="V46" i="1"/>
  <c r="Y47" i="1"/>
  <c r="V48" i="1"/>
  <c r="CR48" i="1" s="1"/>
  <c r="CU48" i="1"/>
  <c r="CV48" i="1" s="1"/>
  <c r="CW48" i="1" s="1"/>
  <c r="CX48" i="1" s="1"/>
  <c r="CY48" i="1" s="1"/>
  <c r="CZ48" i="1" s="1"/>
  <c r="V49" i="1"/>
  <c r="CR49" i="1" s="1"/>
  <c r="CU49" i="1"/>
  <c r="CV49" i="1" s="1"/>
  <c r="CW49" i="1" s="1"/>
  <c r="CX49" i="1" s="1"/>
  <c r="CY49" i="1" s="1"/>
  <c r="CZ49" i="1" s="1"/>
  <c r="V50" i="1"/>
  <c r="CR50" i="1" s="1"/>
  <c r="CU50" i="1"/>
  <c r="CV50" i="1" s="1"/>
  <c r="CW50" i="1" s="1"/>
  <c r="CX50" i="1" s="1"/>
  <c r="CY50" i="1" s="1"/>
  <c r="CZ50" i="1" s="1"/>
  <c r="V51" i="1"/>
  <c r="Y51" i="1" s="1"/>
  <c r="V52" i="1"/>
  <c r="V53" i="1"/>
  <c r="Y53" i="1"/>
  <c r="V54" i="1"/>
  <c r="V55" i="1"/>
  <c r="CR55" i="1" s="1"/>
  <c r="CU55" i="1" s="1"/>
  <c r="CV55" i="1" s="1"/>
  <c r="CW55" i="1" s="1"/>
  <c r="CX55" i="1" s="1"/>
  <c r="CY55" i="1" s="1"/>
  <c r="DA55" i="1" s="1"/>
  <c r="V56" i="1"/>
  <c r="CR56" i="1" s="1"/>
  <c r="V57" i="1"/>
  <c r="Y57" i="1" s="1"/>
  <c r="V58" i="1"/>
  <c r="V59" i="1"/>
  <c r="Y59" i="1"/>
  <c r="V60" i="1"/>
  <c r="V61" i="1"/>
  <c r="Y61" i="1" s="1"/>
  <c r="V62" i="1"/>
  <c r="CR62" i="1" s="1"/>
  <c r="CU62" i="1" s="1"/>
  <c r="CV62" i="1" s="1"/>
  <c r="CW62" i="1" s="1"/>
  <c r="CX62" i="1" s="1"/>
  <c r="CY62" i="1" s="1"/>
  <c r="CZ62" i="1" s="1"/>
  <c r="V63" i="1"/>
  <c r="V64" i="1"/>
  <c r="V65" i="1"/>
  <c r="CR65" i="1" s="1"/>
  <c r="CU65" i="1" s="1"/>
  <c r="CV65" i="1" s="1"/>
  <c r="CW65" i="1" s="1"/>
  <c r="CX65" i="1" s="1"/>
  <c r="CY65" i="1" s="1"/>
  <c r="CZ65" i="1" s="1"/>
  <c r="V66" i="1"/>
  <c r="V67" i="1"/>
  <c r="Y67" i="1"/>
  <c r="V68" i="1"/>
  <c r="CR68" i="1"/>
  <c r="CU68" i="1" s="1"/>
  <c r="CV68" i="1" s="1"/>
  <c r="CW68" i="1" s="1"/>
  <c r="CX68" i="1" s="1"/>
  <c r="CY68" i="1" s="1"/>
  <c r="CZ68" i="1" s="1"/>
  <c r="V69" i="1"/>
  <c r="CR69" i="1"/>
  <c r="CU69" i="1" s="1"/>
  <c r="CV69" i="1" s="1"/>
  <c r="CW69" i="1" s="1"/>
  <c r="CX69" i="1" s="1"/>
  <c r="CY69" i="1" s="1"/>
  <c r="CZ69" i="1" s="1"/>
  <c r="V70" i="1"/>
  <c r="CR70" i="1"/>
  <c r="CU70" i="1" s="1"/>
  <c r="CV70" i="1" s="1"/>
  <c r="CW70" i="1" s="1"/>
  <c r="CX70" i="1" s="1"/>
  <c r="CY70" i="1" s="1"/>
  <c r="CZ70" i="1" s="1"/>
  <c r="V71" i="1"/>
  <c r="Y71" i="1"/>
  <c r="V72" i="1"/>
  <c r="CR72" i="1"/>
  <c r="CU72" i="1" s="1"/>
  <c r="CV72" i="1" s="1"/>
  <c r="CW72" i="1" s="1"/>
  <c r="CX72" i="1" s="1"/>
  <c r="CY72" i="1" s="1"/>
  <c r="DA72" i="1" s="1"/>
  <c r="V73" i="1"/>
  <c r="Y73" i="1"/>
  <c r="V74" i="1"/>
  <c r="V75" i="1"/>
  <c r="V76" i="1"/>
  <c r="CR76" i="1"/>
  <c r="CU76" i="1" s="1"/>
  <c r="CV76" i="1" s="1"/>
  <c r="CW76" i="1" s="1"/>
  <c r="CX76" i="1" s="1"/>
  <c r="CY76" i="1" s="1"/>
  <c r="CZ76" i="1" s="1"/>
  <c r="V77" i="1"/>
  <c r="Y77" i="1"/>
  <c r="V78" i="1"/>
  <c r="V79" i="1"/>
  <c r="Y79" i="1" s="1"/>
  <c r="V80" i="1"/>
  <c r="V81" i="1"/>
  <c r="Y81" i="1"/>
  <c r="V82" i="1"/>
  <c r="CR82" i="1"/>
  <c r="CU82" i="1" s="1"/>
  <c r="CV82" i="1" s="1"/>
  <c r="CW82" i="1" s="1"/>
  <c r="CX82" i="1" s="1"/>
  <c r="CY82" i="1" s="1"/>
  <c r="CZ82" i="1" s="1"/>
  <c r="V83" i="1"/>
  <c r="Y83" i="1"/>
  <c r="V84" i="1"/>
  <c r="CR84" i="1"/>
  <c r="CU84" i="1" s="1"/>
  <c r="CV84" i="1" s="1"/>
  <c r="CW84" i="1" s="1"/>
  <c r="CX84" i="1" s="1"/>
  <c r="CY84" i="1" s="1"/>
  <c r="CZ84" i="1" s="1"/>
  <c r="V85" i="1"/>
  <c r="Y85" i="1"/>
  <c r="V86" i="1"/>
  <c r="CR86" i="1"/>
  <c r="CU86" i="1" s="1"/>
  <c r="CV86" i="1" s="1"/>
  <c r="CW86" i="1" s="1"/>
  <c r="CX86" i="1" s="1"/>
  <c r="CY86" i="1" s="1"/>
  <c r="CZ86" i="1" s="1"/>
  <c r="V87" i="1"/>
  <c r="Y87" i="1"/>
  <c r="V88" i="1"/>
  <c r="Y88" i="1"/>
  <c r="V89" i="1"/>
  <c r="Y89" i="1"/>
  <c r="V90" i="1"/>
  <c r="V91" i="1"/>
  <c r="Y91" i="1" s="1"/>
  <c r="V92" i="1"/>
  <c r="Y92" i="1" s="1"/>
  <c r="V93" i="1"/>
  <c r="Y93" i="1" s="1"/>
  <c r="V94" i="1"/>
  <c r="CR94" i="1" s="1"/>
  <c r="CU94" i="1" s="1"/>
  <c r="CV94" i="1" s="1"/>
  <c r="CW94" i="1" s="1"/>
  <c r="CX94" i="1" s="1"/>
  <c r="CY94" i="1" s="1"/>
  <c r="CZ94" i="1" s="1"/>
  <c r="V95" i="1"/>
  <c r="Y95" i="1" s="1"/>
  <c r="V96" i="1"/>
  <c r="CR96" i="1" s="1"/>
  <c r="CU96" i="1" s="1"/>
  <c r="CV96" i="1" s="1"/>
  <c r="CW96" i="1" s="1"/>
  <c r="CX96" i="1" s="1"/>
  <c r="CY96" i="1" s="1"/>
  <c r="CZ96" i="1" s="1"/>
  <c r="V97" i="1"/>
  <c r="Y97" i="1" s="1"/>
  <c r="V98" i="1"/>
  <c r="V99" i="1"/>
  <c r="Y99" i="1"/>
  <c r="V100" i="1"/>
  <c r="V101" i="1"/>
  <c r="Y101" i="1" s="1"/>
  <c r="V102" i="1"/>
  <c r="V103" i="1"/>
  <c r="Y103" i="1"/>
  <c r="V104" i="1"/>
  <c r="V105" i="1"/>
  <c r="Y105" i="1" s="1"/>
  <c r="V106" i="1"/>
  <c r="V107" i="1"/>
  <c r="Y107" i="1"/>
  <c r="V108" i="1"/>
  <c r="CR108" i="1"/>
  <c r="CU108" i="1" s="1"/>
  <c r="CV108" i="1" s="1"/>
  <c r="CW108" i="1" s="1"/>
  <c r="CX108" i="1" s="1"/>
  <c r="CY108" i="1" s="1"/>
  <c r="CZ108" i="1" s="1"/>
  <c r="V109" i="1"/>
  <c r="Y109" i="1"/>
  <c r="V110" i="1"/>
  <c r="Y110" i="1"/>
  <c r="V111" i="1"/>
  <c r="Y111" i="1"/>
  <c r="V112" i="1"/>
  <c r="V113" i="1"/>
  <c r="Y113" i="1" s="1"/>
  <c r="V114" i="1"/>
  <c r="Y114" i="1" s="1"/>
  <c r="V115" i="1"/>
  <c r="CR115" i="1" s="1"/>
  <c r="CU115" i="1"/>
  <c r="CV115" i="1" s="1"/>
  <c r="CW115" i="1" s="1"/>
  <c r="CX115" i="1" s="1"/>
  <c r="CY115" i="1" s="1"/>
  <c r="CZ115" i="1" s="1"/>
  <c r="V116" i="1"/>
  <c r="CR116" i="1"/>
  <c r="CU116" i="1" s="1"/>
  <c r="CV116" i="1" s="1"/>
  <c r="CW116" i="1" s="1"/>
  <c r="CX116" i="1" s="1"/>
  <c r="CY116" i="1" s="1"/>
  <c r="V117" i="1"/>
  <c r="Y117" i="1" s="1"/>
  <c r="V118" i="1"/>
  <c r="CR118" i="1" s="1"/>
  <c r="CU118" i="1" s="1"/>
  <c r="CV118" i="1" s="1"/>
  <c r="CW118" i="1" s="1"/>
  <c r="CX118" i="1" s="1"/>
  <c r="CY118" i="1" s="1"/>
  <c r="CZ118" i="1" s="1"/>
  <c r="V119" i="1"/>
  <c r="Y119" i="1" s="1"/>
  <c r="V120" i="1"/>
  <c r="CR120" i="1" s="1"/>
  <c r="CU120" i="1" s="1"/>
  <c r="CV120" i="1" s="1"/>
  <c r="CW120" i="1" s="1"/>
  <c r="CX120" i="1" s="1"/>
  <c r="CY120" i="1" s="1"/>
  <c r="CZ120" i="1" s="1"/>
  <c r="V121" i="1"/>
  <c r="Y121" i="1" s="1"/>
  <c r="V122" i="1"/>
  <c r="CR122" i="1" s="1"/>
  <c r="CU122" i="1" s="1"/>
  <c r="CV122" i="1" s="1"/>
  <c r="CW122" i="1" s="1"/>
  <c r="CX122" i="1" s="1"/>
  <c r="CY122" i="1" s="1"/>
  <c r="CZ122" i="1" s="1"/>
  <c r="V123" i="1"/>
  <c r="CR123" i="1" s="1"/>
  <c r="CU123" i="1" s="1"/>
  <c r="CV123" i="1" s="1"/>
  <c r="CW123" i="1" s="1"/>
  <c r="CX123" i="1" s="1"/>
  <c r="CY123" i="1" s="1"/>
  <c r="CZ123" i="1" s="1"/>
  <c r="V124" i="1"/>
  <c r="CR124" i="1" s="1"/>
  <c r="CU124" i="1" s="1"/>
  <c r="CV124" i="1" s="1"/>
  <c r="CW124" i="1" s="1"/>
  <c r="CX124" i="1" s="1"/>
  <c r="CY124" i="1" s="1"/>
  <c r="CZ124" i="1" s="1"/>
  <c r="V125" i="1"/>
  <c r="Y125" i="1" s="1"/>
  <c r="V126" i="1"/>
  <c r="CR126" i="1" s="1"/>
  <c r="CU126" i="1" s="1"/>
  <c r="CV126" i="1" s="1"/>
  <c r="CW126" i="1" s="1"/>
  <c r="CX126" i="1" s="1"/>
  <c r="CY126" i="1" s="1"/>
  <c r="CZ126" i="1" s="1"/>
  <c r="V127" i="1"/>
  <c r="Y127" i="1" s="1"/>
  <c r="V128" i="1"/>
  <c r="CR128" i="1" s="1"/>
  <c r="CU128" i="1" s="1"/>
  <c r="CV128" i="1" s="1"/>
  <c r="CW128" i="1" s="1"/>
  <c r="CX128" i="1" s="1"/>
  <c r="CY128" i="1" s="1"/>
  <c r="CZ128" i="1" s="1"/>
  <c r="V129" i="1"/>
  <c r="Y129" i="1" s="1"/>
  <c r="V130" i="1"/>
  <c r="CR130" i="1" s="1"/>
  <c r="CU130" i="1" s="1"/>
  <c r="CV130" i="1" s="1"/>
  <c r="CW130" i="1" s="1"/>
  <c r="CX130" i="1" s="1"/>
  <c r="CY130" i="1" s="1"/>
  <c r="CZ130" i="1" s="1"/>
  <c r="V131" i="1"/>
  <c r="Y131" i="1" s="1"/>
  <c r="V132" i="1"/>
  <c r="CR132" i="1" s="1"/>
  <c r="CU132" i="1" s="1"/>
  <c r="CV132" i="1" s="1"/>
  <c r="CW132" i="1" s="1"/>
  <c r="CX132" i="1" s="1"/>
  <c r="CY132" i="1" s="1"/>
  <c r="DA132" i="1" s="1"/>
  <c r="V133" i="1"/>
  <c r="V134" i="1"/>
  <c r="CR134" i="1"/>
  <c r="CU134" i="1" s="1"/>
  <c r="CV134" i="1" s="1"/>
  <c r="CW134" i="1" s="1"/>
  <c r="CX134" i="1" s="1"/>
  <c r="CY134" i="1" s="1"/>
  <c r="CZ134" i="1" s="1"/>
  <c r="V135" i="1"/>
  <c r="Y135" i="1"/>
  <c r="V136" i="1"/>
  <c r="CR136" i="1"/>
  <c r="CU136" i="1" s="1"/>
  <c r="CV136" i="1" s="1"/>
  <c r="CW136" i="1" s="1"/>
  <c r="CX136" i="1" s="1"/>
  <c r="CY136" i="1" s="1"/>
  <c r="CZ136" i="1" s="1"/>
  <c r="V137" i="1"/>
  <c r="Y137" i="1"/>
  <c r="V138" i="1"/>
  <c r="CR138" i="1"/>
  <c r="CU138" i="1" s="1"/>
  <c r="CV138" i="1" s="1"/>
  <c r="CW138" i="1" s="1"/>
  <c r="CX138" i="1" s="1"/>
  <c r="CY138" i="1" s="1"/>
  <c r="CZ138" i="1" s="1"/>
  <c r="V139" i="1"/>
  <c r="Y139" i="1"/>
  <c r="V140" i="1"/>
  <c r="CR140" i="1"/>
  <c r="CU140" i="1" s="1"/>
  <c r="CV140" i="1" s="1"/>
  <c r="CW140" i="1" s="1"/>
  <c r="CX140" i="1" s="1"/>
  <c r="CY140" i="1" s="1"/>
  <c r="CZ140" i="1" s="1"/>
  <c r="V141" i="1"/>
  <c r="CR141" i="1"/>
  <c r="CU141" i="1" s="1"/>
  <c r="CV141" i="1" s="1"/>
  <c r="CW141" i="1" s="1"/>
  <c r="CX141" i="1" s="1"/>
  <c r="CY141" i="1" s="1"/>
  <c r="CZ141" i="1" s="1"/>
  <c r="V142" i="1"/>
  <c r="CR142" i="1"/>
  <c r="CU142" i="1" s="1"/>
  <c r="CV142" i="1" s="1"/>
  <c r="CW142" i="1" s="1"/>
  <c r="CX142" i="1" s="1"/>
  <c r="CY142" i="1" s="1"/>
  <c r="CZ142" i="1" s="1"/>
  <c r="V143" i="1"/>
  <c r="Y143" i="1"/>
  <c r="V144" i="1"/>
  <c r="Y144" i="1"/>
  <c r="V145" i="1"/>
  <c r="Y145" i="1"/>
  <c r="V146" i="1"/>
  <c r="V147" i="1"/>
  <c r="Y147" i="1" s="1"/>
  <c r="V148" i="1"/>
  <c r="CR148" i="1" s="1"/>
  <c r="CU148" i="1" s="1"/>
  <c r="CV148" i="1" s="1"/>
  <c r="CW148" i="1" s="1"/>
  <c r="CX148" i="1" s="1"/>
  <c r="CY148" i="1" s="1"/>
  <c r="CZ148" i="1" s="1"/>
  <c r="V149" i="1"/>
  <c r="Y149" i="1" s="1"/>
  <c r="V150" i="1"/>
  <c r="CR150" i="1" s="1"/>
  <c r="CU150" i="1" s="1"/>
  <c r="CV150" i="1" s="1"/>
  <c r="CW150" i="1" s="1"/>
  <c r="CX150" i="1" s="1"/>
  <c r="CY150" i="1" s="1"/>
  <c r="CZ150" i="1" s="1"/>
  <c r="V151" i="1"/>
  <c r="Y151" i="1" s="1"/>
  <c r="V152" i="1"/>
  <c r="Y152" i="1" s="1"/>
  <c r="V153" i="1"/>
  <c r="Y153" i="1" s="1"/>
  <c r="V154" i="1"/>
  <c r="CR154" i="1" s="1"/>
  <c r="CU154" i="1" s="1"/>
  <c r="CV154" i="1" s="1"/>
  <c r="CW154" i="1" s="1"/>
  <c r="CX154" i="1" s="1"/>
  <c r="CY154" i="1" s="1"/>
  <c r="CZ154" i="1" s="1"/>
  <c r="V155" i="1"/>
  <c r="CR155" i="1" s="1"/>
  <c r="CU155" i="1" s="1"/>
  <c r="CV155" i="1" s="1"/>
  <c r="CW155" i="1" s="1"/>
  <c r="CX155" i="1" s="1"/>
  <c r="CY155" i="1" s="1"/>
  <c r="DA155" i="1" s="1"/>
  <c r="V156" i="1"/>
  <c r="CR156" i="1" s="1"/>
  <c r="CU156" i="1" s="1"/>
  <c r="CV156" i="1" s="1"/>
  <c r="CW156" i="1" s="1"/>
  <c r="CX156" i="1" s="1"/>
  <c r="CY156" i="1" s="1"/>
  <c r="DA156" i="1" s="1"/>
  <c r="V157" i="1"/>
  <c r="CR157" i="1" s="1"/>
  <c r="CU157" i="1" s="1"/>
  <c r="CV157" i="1" s="1"/>
  <c r="CW157" i="1" s="1"/>
  <c r="CX157" i="1" s="1"/>
  <c r="CY157" i="1" s="1"/>
  <c r="CZ157" i="1" s="1"/>
  <c r="V158" i="1"/>
  <c r="Y158" i="1" s="1"/>
  <c r="V159" i="1"/>
  <c r="Y159" i="1" s="1"/>
  <c r="V160" i="1"/>
  <c r="V161" i="1"/>
  <c r="Y161" i="1"/>
  <c r="V162" i="1"/>
  <c r="Y162" i="1"/>
  <c r="V163" i="1"/>
  <c r="Y163" i="1"/>
  <c r="V164" i="1"/>
  <c r="Y164" i="1"/>
  <c r="V165" i="1"/>
  <c r="Y165" i="1"/>
  <c r="V166" i="1"/>
  <c r="CR166" i="1"/>
  <c r="CU166" i="1" s="1"/>
  <c r="CV166" i="1" s="1"/>
  <c r="CW166" i="1" s="1"/>
  <c r="CX166" i="1" s="1"/>
  <c r="CY166" i="1" s="1"/>
  <c r="CZ166" i="1" s="1"/>
  <c r="V167" i="1"/>
  <c r="Y167" i="1"/>
  <c r="V168" i="1"/>
  <c r="Y168" i="1"/>
  <c r="V169" i="1"/>
  <c r="Y169" i="1"/>
  <c r="V170" i="1"/>
  <c r="Y170" i="1"/>
  <c r="V171" i="1"/>
  <c r="Y171" i="1"/>
  <c r="V172" i="1"/>
  <c r="CR172" i="1"/>
  <c r="CU172" i="1" s="1"/>
  <c r="CV172" i="1" s="1"/>
  <c r="CW172" i="1" s="1"/>
  <c r="CX172" i="1" s="1"/>
  <c r="CY172" i="1" s="1"/>
  <c r="CZ172" i="1" s="1"/>
  <c r="V173" i="1"/>
  <c r="Y173" i="1"/>
  <c r="V174" i="1"/>
  <c r="Y174" i="1"/>
  <c r="V175" i="1"/>
  <c r="Y175" i="1"/>
  <c r="V176" i="1"/>
  <c r="CR176" i="1"/>
  <c r="CU176" i="1" s="1"/>
  <c r="CV176" i="1" s="1"/>
  <c r="CW176" i="1" s="1"/>
  <c r="CX176" i="1" s="1"/>
  <c r="CY176" i="1" s="1"/>
  <c r="CZ176" i="1" s="1"/>
  <c r="V177" i="1"/>
  <c r="CR177" i="1"/>
  <c r="V178" i="1"/>
  <c r="CR178" i="1"/>
  <c r="CU178" i="1" s="1"/>
  <c r="CV178" i="1" s="1"/>
  <c r="CW178" i="1" s="1"/>
  <c r="CX178" i="1" s="1"/>
  <c r="CY178" i="1" s="1"/>
  <c r="DA178" i="1" s="1"/>
  <c r="V179" i="1"/>
  <c r="CR179" i="1"/>
  <c r="CU179" i="1" s="1"/>
  <c r="CV179" i="1" s="1"/>
  <c r="CW179" i="1" s="1"/>
  <c r="CX179" i="1" s="1"/>
  <c r="CY179" i="1" s="1"/>
  <c r="CZ179" i="1" s="1"/>
  <c r="V180" i="1"/>
  <c r="CR180" i="1"/>
  <c r="CU180" i="1" s="1"/>
  <c r="CV180" i="1" s="1"/>
  <c r="CW180" i="1" s="1"/>
  <c r="CX180" i="1" s="1"/>
  <c r="CY180" i="1" s="1"/>
  <c r="DA180" i="1" s="1"/>
  <c r="V181" i="1"/>
  <c r="V182" i="1"/>
  <c r="V183" i="1"/>
  <c r="Y183" i="1"/>
  <c r="V184" i="1"/>
  <c r="CR184" i="1"/>
  <c r="CU184" i="1" s="1"/>
  <c r="CV184" i="1" s="1"/>
  <c r="CW184" i="1" s="1"/>
  <c r="CX184" i="1" s="1"/>
  <c r="CY184" i="1" s="1"/>
  <c r="CZ184" i="1" s="1"/>
  <c r="V185" i="1"/>
  <c r="Y185" i="1"/>
  <c r="V186" i="1"/>
  <c r="CR186" i="1"/>
  <c r="CU186" i="1" s="1"/>
  <c r="CV186" i="1" s="1"/>
  <c r="CW186" i="1" s="1"/>
  <c r="CX186" i="1" s="1"/>
  <c r="CY186" i="1" s="1"/>
  <c r="CZ186" i="1" s="1"/>
  <c r="V187" i="1"/>
  <c r="V188" i="1"/>
  <c r="CR188" i="1" s="1"/>
  <c r="CU188" i="1" s="1"/>
  <c r="CV188" i="1" s="1"/>
  <c r="CW188" i="1" s="1"/>
  <c r="CX188" i="1" s="1"/>
  <c r="CY188" i="1" s="1"/>
  <c r="CZ188" i="1" s="1"/>
  <c r="Y189" i="1"/>
  <c r="V190" i="1"/>
  <c r="CR190" i="1"/>
  <c r="Y191" i="1"/>
  <c r="CR192" i="1"/>
  <c r="CU192" i="1" s="1"/>
  <c r="CV192" i="1" s="1"/>
  <c r="CW192" i="1" s="1"/>
  <c r="CX192" i="1" s="1"/>
  <c r="CY192" i="1" s="1"/>
  <c r="CZ192" i="1" s="1"/>
  <c r="Y193" i="1"/>
  <c r="V194" i="1"/>
  <c r="V195" i="1"/>
  <c r="Y195" i="1"/>
  <c r="V196" i="1"/>
  <c r="Y196" i="1"/>
  <c r="V197" i="1"/>
  <c r="Y197" i="1"/>
  <c r="V198" i="1"/>
  <c r="V199" i="1"/>
  <c r="Y199" i="1" s="1"/>
  <c r="V200" i="1"/>
  <c r="Y200" i="1" s="1"/>
  <c r="V201" i="1"/>
  <c r="Y201" i="1" s="1"/>
  <c r="V202" i="1"/>
  <c r="V203" i="1"/>
  <c r="Y203" i="1"/>
  <c r="V204" i="1"/>
  <c r="Y204" i="1"/>
  <c r="V205" i="1"/>
  <c r="Y205" i="1"/>
  <c r="V206" i="1"/>
  <c r="Y206" i="1"/>
  <c r="V207" i="1"/>
  <c r="Y207" i="1"/>
  <c r="V208" i="1"/>
  <c r="Y208" i="1"/>
  <c r="V209" i="1"/>
  <c r="Y209" i="1"/>
  <c r="V210" i="1"/>
  <c r="CR210" i="1"/>
  <c r="CU210" i="1" s="1"/>
  <c r="CV210" i="1" s="1"/>
  <c r="CW210" i="1" s="1"/>
  <c r="CX210" i="1" s="1"/>
  <c r="CY210" i="1" s="1"/>
  <c r="CZ210" i="1" s="1"/>
  <c r="V211" i="1"/>
  <c r="V212" i="1"/>
  <c r="CR212" i="1" s="1"/>
  <c r="CU212" i="1" s="1"/>
  <c r="CV212" i="1" s="1"/>
  <c r="CW212" i="1" s="1"/>
  <c r="CX212" i="1" s="1"/>
  <c r="CY212" i="1" s="1"/>
  <c r="CZ212" i="1" s="1"/>
  <c r="V213" i="1"/>
  <c r="V214" i="1"/>
  <c r="Y214" i="1"/>
  <c r="V215" i="1"/>
  <c r="Y215" i="1"/>
  <c r="V216" i="1"/>
  <c r="Y216" i="1"/>
  <c r="V217" i="1"/>
  <c r="Y217" i="1"/>
  <c r="V218" i="1"/>
  <c r="Y218" i="1"/>
  <c r="V219" i="1"/>
  <c r="Y219" i="1"/>
  <c r="V220" i="1"/>
  <c r="Y220" i="1"/>
  <c r="V221" i="1"/>
  <c r="Y221" i="1"/>
  <c r="V222" i="1"/>
  <c r="V223" i="1"/>
  <c r="Y223" i="1" s="1"/>
  <c r="V224" i="1"/>
  <c r="Y224" i="1" s="1"/>
  <c r="V225" i="1"/>
  <c r="Y225" i="1" s="1"/>
  <c r="V226" i="1"/>
  <c r="V227" i="1"/>
  <c r="V228" i="1"/>
  <c r="Y228" i="1" s="1"/>
  <c r="V229" i="1"/>
  <c r="CR229" i="1" s="1"/>
  <c r="CU229" i="1" s="1"/>
  <c r="CV229" i="1" s="1"/>
  <c r="CW229" i="1" s="1"/>
  <c r="CX229" i="1" s="1"/>
  <c r="CY229" i="1" s="1"/>
  <c r="CZ229" i="1" s="1"/>
  <c r="V230" i="1"/>
  <c r="Y230" i="1" s="1"/>
  <c r="V231" i="1"/>
  <c r="Y231" i="1" s="1"/>
  <c r="V232" i="1"/>
  <c r="CR232" i="1" s="1"/>
  <c r="CU232" i="1" s="1"/>
  <c r="CV232" i="1" s="1"/>
  <c r="CW232" i="1" s="1"/>
  <c r="CX232" i="1" s="1"/>
  <c r="CY232" i="1" s="1"/>
  <c r="CZ232" i="1" s="1"/>
  <c r="V233" i="1"/>
  <c r="V234" i="1"/>
  <c r="CR234" i="1"/>
  <c r="CU234" i="1" s="1"/>
  <c r="CV234" i="1" s="1"/>
  <c r="CW234" i="1" s="1"/>
  <c r="CX234" i="1" s="1"/>
  <c r="CY234" i="1" s="1"/>
  <c r="CZ234" i="1" s="1"/>
  <c r="V235" i="1"/>
  <c r="V236" i="1"/>
  <c r="Y236" i="1" s="1"/>
  <c r="V237" i="1"/>
  <c r="V238" i="1"/>
  <c r="Y238" i="1"/>
  <c r="V239" i="1"/>
  <c r="V240" i="1"/>
  <c r="CR240" i="1" s="1"/>
  <c r="CU240" i="1" s="1"/>
  <c r="CV240" i="1" s="1"/>
  <c r="CW240" i="1" s="1"/>
  <c r="CX240" i="1" s="1"/>
  <c r="CY240" i="1" s="1"/>
  <c r="CZ240" i="1" s="1"/>
  <c r="V241" i="1"/>
  <c r="Y241" i="1" s="1"/>
  <c r="V242" i="1"/>
  <c r="V243" i="1"/>
  <c r="CR243" i="1"/>
  <c r="CU243" i="1" s="1"/>
  <c r="CV243" i="1" s="1"/>
  <c r="CW243" i="1" s="1"/>
  <c r="CX243" i="1" s="1"/>
  <c r="CY243" i="1" s="1"/>
  <c r="CZ243" i="1" s="1"/>
  <c r="V244" i="1"/>
  <c r="Y244" i="1"/>
  <c r="V245" i="1"/>
  <c r="Y245" i="1"/>
  <c r="V246" i="1"/>
  <c r="Y246" i="1"/>
  <c r="V247" i="1"/>
  <c r="Y247" i="1"/>
  <c r="V248" i="1"/>
  <c r="Y248" i="1"/>
  <c r="V249" i="1"/>
  <c r="Y249" i="1"/>
  <c r="V250" i="1"/>
  <c r="Y250" i="1"/>
  <c r="V251" i="1"/>
  <c r="CR251" i="1"/>
  <c r="CU251" i="1" s="1"/>
  <c r="CV251" i="1" s="1"/>
  <c r="CW251" i="1" s="1"/>
  <c r="CX251" i="1" s="1"/>
  <c r="CY251" i="1" s="1"/>
  <c r="CZ251" i="1" s="1"/>
  <c r="V252" i="1"/>
  <c r="CR252" i="1"/>
  <c r="CU252" i="1" s="1"/>
  <c r="CV252" i="1" s="1"/>
  <c r="CW252" i="1" s="1"/>
  <c r="CX252" i="1" s="1"/>
  <c r="CY252" i="1" s="1"/>
  <c r="CZ252" i="1" s="1"/>
  <c r="V253" i="1"/>
  <c r="V254" i="1"/>
  <c r="Y254" i="1" s="1"/>
  <c r="V255" i="1"/>
  <c r="Y255" i="1" s="1"/>
  <c r="V256" i="1"/>
  <c r="V257" i="1"/>
  <c r="Y257" i="1"/>
  <c r="V258" i="1"/>
  <c r="Y258" i="1"/>
  <c r="V259" i="1"/>
  <c r="V260" i="1"/>
  <c r="Y260" i="1" s="1"/>
  <c r="V261" i="1"/>
  <c r="Y261" i="1" s="1"/>
  <c r="V262" i="1"/>
  <c r="V263" i="1"/>
  <c r="Y263" i="1"/>
  <c r="V264" i="1"/>
  <c r="Y264" i="1"/>
  <c r="V265" i="1"/>
  <c r="V266" i="1"/>
  <c r="Y266" i="1" s="1"/>
  <c r="V267" i="1"/>
  <c r="Y267" i="1" s="1"/>
  <c r="V268" i="1"/>
  <c r="Y268" i="1" s="1"/>
  <c r="V269" i="1"/>
  <c r="CR269" i="1" s="1"/>
  <c r="V270" i="1"/>
  <c r="CR270" i="1" s="1"/>
  <c r="CU270" i="1" s="1"/>
  <c r="CV270" i="1" s="1"/>
  <c r="CW270" i="1" s="1"/>
  <c r="CX270" i="1" s="1"/>
  <c r="CY270" i="1" s="1"/>
  <c r="CZ270" i="1" s="1"/>
  <c r="V271" i="1"/>
  <c r="CR271" i="1" s="1"/>
  <c r="CU271" i="1" s="1"/>
  <c r="CV271" i="1" s="1"/>
  <c r="CW271" i="1" s="1"/>
  <c r="CX271" i="1" s="1"/>
  <c r="CY271" i="1" s="1"/>
  <c r="DA271" i="1" s="1"/>
  <c r="V272" i="1"/>
  <c r="Y272" i="1" s="1"/>
  <c r="V273" i="1"/>
  <c r="CR273" i="1" s="1"/>
  <c r="V274" i="1"/>
  <c r="Y274" i="1" s="1"/>
  <c r="V275" i="1"/>
  <c r="CR275" i="1" s="1"/>
  <c r="CU275" i="1" s="1"/>
  <c r="CV275" i="1" s="1"/>
  <c r="CW275" i="1" s="1"/>
  <c r="CX275" i="1" s="1"/>
  <c r="CY275" i="1" s="1"/>
  <c r="DA275" i="1" s="1"/>
  <c r="V276" i="1"/>
  <c r="Y276" i="1" s="1"/>
  <c r="V277" i="1"/>
  <c r="Y277" i="1" s="1"/>
  <c r="V278" i="1"/>
  <c r="Y278" i="1" s="1"/>
  <c r="V279" i="1"/>
  <c r="Y279" i="1" s="1"/>
  <c r="V280" i="1"/>
  <c r="Y280" i="1" s="1"/>
  <c r="V281" i="1"/>
  <c r="CR281" i="1" s="1"/>
  <c r="V282" i="1"/>
  <c r="Y282" i="1" s="1"/>
  <c r="V283" i="1"/>
  <c r="Y283" i="1" s="1"/>
  <c r="V284" i="1"/>
  <c r="Y284" i="1" s="1"/>
  <c r="V285" i="1"/>
  <c r="Y285" i="1" s="1"/>
  <c r="V286" i="1"/>
  <c r="Y286" i="1" s="1"/>
  <c r="V287" i="1"/>
  <c r="Y287" i="1" s="1"/>
  <c r="V288" i="1"/>
  <c r="Y288" i="1" s="1"/>
  <c r="V289" i="1"/>
  <c r="Y289" i="1" s="1"/>
  <c r="V290" i="1"/>
  <c r="Y290" i="1" s="1"/>
  <c r="V291" i="1"/>
  <c r="Y291" i="1" s="1"/>
  <c r="V292" i="1"/>
  <c r="CR292" i="1" s="1"/>
  <c r="CU292" i="1" s="1"/>
  <c r="CV292" i="1" s="1"/>
  <c r="CW292" i="1" s="1"/>
  <c r="CX292" i="1" s="1"/>
  <c r="CY292" i="1" s="1"/>
  <c r="CZ292" i="1" s="1"/>
  <c r="V293" i="1"/>
  <c r="CR293" i="1" s="1"/>
  <c r="CU293" i="1" s="1"/>
  <c r="CV293" i="1" s="1"/>
  <c r="CW293" i="1" s="1"/>
  <c r="CX293" i="1" s="1"/>
  <c r="CY293" i="1" s="1"/>
  <c r="DA293" i="1" s="1"/>
  <c r="V3" i="1"/>
  <c r="X3" i="1"/>
  <c r="W3" i="1"/>
  <c r="CV287" i="1"/>
  <c r="CW287" i="1"/>
  <c r="CX287" i="1" s="1"/>
  <c r="CY287" i="1" s="1"/>
  <c r="CZ287" i="1" s="1"/>
  <c r="Y133" i="1"/>
  <c r="Y69" i="1"/>
  <c r="Y23" i="1"/>
  <c r="Y192" i="1"/>
  <c r="Y160" i="1"/>
  <c r="Y146" i="1"/>
  <c r="Y140" i="1"/>
  <c r="Y136" i="1"/>
  <c r="Y134" i="1"/>
  <c r="Y132" i="1"/>
  <c r="Y130" i="1"/>
  <c r="Y128" i="1"/>
  <c r="Y126" i="1"/>
  <c r="Y124" i="1"/>
  <c r="Y122" i="1"/>
  <c r="Y120" i="1"/>
  <c r="Y116" i="1"/>
  <c r="Y112" i="1"/>
  <c r="Y108" i="1"/>
  <c r="Y106" i="1"/>
  <c r="Y104" i="1"/>
  <c r="Y102" i="1"/>
  <c r="Y100" i="1"/>
  <c r="Y98" i="1"/>
  <c r="Y96" i="1"/>
  <c r="Y94" i="1"/>
  <c r="Y90" i="1"/>
  <c r="Y86" i="1"/>
  <c r="Y84" i="1"/>
  <c r="Y82" i="1"/>
  <c r="Y80" i="1"/>
  <c r="Y78" i="1"/>
  <c r="Y76" i="1"/>
  <c r="Y74" i="1"/>
  <c r="Y72" i="1"/>
  <c r="Y70" i="1"/>
  <c r="Y68" i="1"/>
  <c r="Y66" i="1"/>
  <c r="Y64" i="1"/>
  <c r="Y62" i="1"/>
  <c r="Y60" i="1"/>
  <c r="Y58" i="1"/>
  <c r="Y56" i="1"/>
  <c r="Y54" i="1"/>
  <c r="Y52" i="1"/>
  <c r="Y50" i="1"/>
  <c r="Y48" i="1"/>
  <c r="Y46" i="1"/>
  <c r="Y44" i="1"/>
  <c r="Y42" i="1"/>
  <c r="Y40" i="1"/>
  <c r="Y38" i="1"/>
  <c r="Y34" i="1"/>
  <c r="Y32" i="1"/>
  <c r="Y30" i="1"/>
  <c r="Y28" i="1"/>
  <c r="Y26" i="1"/>
  <c r="Y24" i="1"/>
  <c r="Y22" i="1"/>
  <c r="Y20" i="1"/>
  <c r="Y18" i="1"/>
  <c r="Y16" i="1"/>
  <c r="Y14" i="1"/>
  <c r="Y12" i="1"/>
  <c r="Y10" i="1"/>
  <c r="Y8" i="1"/>
  <c r="Y6" i="1"/>
  <c r="Y4" i="1"/>
  <c r="CU223" i="1"/>
  <c r="CV223" i="1" s="1"/>
  <c r="CW223" i="1" s="1"/>
  <c r="CX223" i="1" s="1"/>
  <c r="CY223" i="1" s="1"/>
  <c r="CZ223" i="1" s="1"/>
  <c r="CU127" i="1"/>
  <c r="CV127" i="1" s="1"/>
  <c r="CW127" i="1" s="1"/>
  <c r="CX127" i="1" s="1"/>
  <c r="CY127" i="1" s="1"/>
  <c r="CZ127" i="1" s="1"/>
  <c r="CU196" i="1"/>
  <c r="CV196" i="1" s="1"/>
  <c r="CW196" i="1" s="1"/>
  <c r="CX196" i="1" s="1"/>
  <c r="CY196" i="1" s="1"/>
  <c r="CZ196" i="1" s="1"/>
  <c r="CV168" i="1"/>
  <c r="CW168" i="1" s="1"/>
  <c r="CX168" i="1" s="1"/>
  <c r="CY168" i="1" s="1"/>
  <c r="CZ168" i="1" s="1"/>
  <c r="CU14" i="1"/>
  <c r="CV14" i="1"/>
  <c r="CW14" i="1" s="1"/>
  <c r="CX14" i="1" s="1"/>
  <c r="CY14" i="1" s="1"/>
  <c r="CZ14" i="1" s="1"/>
  <c r="CU104" i="1"/>
  <c r="CV104" i="1"/>
  <c r="CW104" i="1" s="1"/>
  <c r="CX104" i="1" s="1"/>
  <c r="CY104" i="1" s="1"/>
  <c r="CZ104" i="1" s="1"/>
  <c r="CU209" i="1"/>
  <c r="CV209" i="1"/>
  <c r="CW209" i="1" s="1"/>
  <c r="CX209" i="1" s="1"/>
  <c r="CY209" i="1" s="1"/>
  <c r="CZ209" i="1" s="1"/>
  <c r="CU6" i="1"/>
  <c r="CV6" i="1"/>
  <c r="CW6" i="1" s="1"/>
  <c r="CX6" i="1" s="1"/>
  <c r="CY6" i="1" s="1"/>
  <c r="CZ6" i="1" s="1"/>
  <c r="CU93" i="1"/>
  <c r="CV93" i="1"/>
  <c r="CW93" i="1" s="1"/>
  <c r="CX93" i="1" s="1"/>
  <c r="CY93" i="1" s="1"/>
  <c r="CZ93" i="1" s="1"/>
  <c r="CU217" i="1"/>
  <c r="CV217" i="1"/>
  <c r="CW217" i="1" s="1"/>
  <c r="CX217" i="1" s="1"/>
  <c r="CY217" i="1" s="1"/>
  <c r="CZ217" i="1" s="1"/>
  <c r="CU263" i="1"/>
  <c r="CV263" i="1"/>
  <c r="CW263" i="1" s="1"/>
  <c r="CX263" i="1" s="1"/>
  <c r="CY263" i="1" s="1"/>
  <c r="CZ263" i="1" s="1"/>
  <c r="CU71" i="1"/>
  <c r="CV71" i="1"/>
  <c r="CW71" i="1" s="1"/>
  <c r="CX71" i="1" s="1"/>
  <c r="CY71" i="1" s="1"/>
  <c r="CZ71" i="1" s="1"/>
  <c r="CU101" i="1"/>
  <c r="CV101" i="1"/>
  <c r="CW101" i="1" s="1"/>
  <c r="CX101" i="1" s="1"/>
  <c r="CY101" i="1" s="1"/>
  <c r="CZ101" i="1" s="1"/>
  <c r="CU27" i="1"/>
  <c r="CV27" i="1"/>
  <c r="CW27" i="1" s="1"/>
  <c r="CX27" i="1" s="1"/>
  <c r="CY27" i="1" s="1"/>
  <c r="CZ27" i="1" s="1"/>
  <c r="CU152" i="1"/>
  <c r="CV152" i="1"/>
  <c r="CW152" i="1" s="1"/>
  <c r="CX152" i="1" s="1"/>
  <c r="CY152" i="1" s="1"/>
  <c r="CZ152" i="1" s="1"/>
  <c r="CU149" i="1"/>
  <c r="CV149" i="1"/>
  <c r="CW149" i="1" s="1"/>
  <c r="CX149" i="1" s="1"/>
  <c r="CY149" i="1" s="1"/>
  <c r="CZ149" i="1" s="1"/>
  <c r="CU90" i="1"/>
  <c r="CV90" i="1"/>
  <c r="CW90" i="1" s="1"/>
  <c r="CX90" i="1" s="1"/>
  <c r="CY90" i="1" s="1"/>
  <c r="CZ90" i="1" s="1"/>
  <c r="CU32" i="1"/>
  <c r="CV32" i="1"/>
  <c r="CW32" i="1" s="1"/>
  <c r="CX32" i="1" s="1"/>
  <c r="CY32" i="1" s="1"/>
  <c r="CZ32" i="1" s="1"/>
  <c r="CU161" i="1"/>
  <c r="CV161" i="1"/>
  <c r="CW161" i="1" s="1"/>
  <c r="CX161" i="1" s="1"/>
  <c r="CY161" i="1" s="1"/>
  <c r="CZ161" i="1" s="1"/>
  <c r="CU246" i="1"/>
  <c r="CV246" i="1"/>
  <c r="CW246" i="1" s="1"/>
  <c r="CX246" i="1" s="1"/>
  <c r="CY246" i="1" s="1"/>
  <c r="CZ246" i="1" s="1"/>
  <c r="Y45" i="1"/>
  <c r="CU15" i="1"/>
  <c r="CV15" i="1" s="1"/>
  <c r="CW15" i="1" s="1"/>
  <c r="CX15" i="1" s="1"/>
  <c r="CY15" i="1" s="1"/>
  <c r="CZ15" i="1" s="1"/>
  <c r="CU39" i="1"/>
  <c r="CV39" i="1" s="1"/>
  <c r="CW39" i="1"/>
  <c r="CX39" i="1" s="1"/>
  <c r="CY39" i="1" s="1"/>
  <c r="CZ39" i="1" s="1"/>
  <c r="CU100" i="1"/>
  <c r="CV100" i="1" s="1"/>
  <c r="CW100" i="1" s="1"/>
  <c r="CX100" i="1" s="1"/>
  <c r="CY100" i="1" s="1"/>
  <c r="CZ100" i="1" s="1"/>
  <c r="CU208" i="1"/>
  <c r="CV208" i="1" s="1"/>
  <c r="CW208" i="1"/>
  <c r="CX208" i="1" s="1"/>
  <c r="CY208" i="1" s="1"/>
  <c r="CZ208" i="1" s="1"/>
  <c r="CU73" i="1"/>
  <c r="CV73" i="1" s="1"/>
  <c r="CW73" i="1" s="1"/>
  <c r="CX73" i="1" s="1"/>
  <c r="CY73" i="1" s="1"/>
  <c r="CZ73" i="1" s="1"/>
  <c r="CU221" i="1"/>
  <c r="CV221" i="1" s="1"/>
  <c r="CW221" i="1"/>
  <c r="CX221" i="1" s="1"/>
  <c r="CY221" i="1" s="1"/>
  <c r="CZ221" i="1" s="1"/>
  <c r="CU249" i="1"/>
  <c r="CV249" i="1" s="1"/>
  <c r="CW249" i="1" s="1"/>
  <c r="CX249" i="1" s="1"/>
  <c r="CY249" i="1" s="1"/>
  <c r="CZ249" i="1" s="1"/>
  <c r="CU163" i="1"/>
  <c r="CV163" i="1" s="1"/>
  <c r="CW163" i="1"/>
  <c r="CX163" i="1" s="1"/>
  <c r="CY163" i="1" s="1"/>
  <c r="CZ163" i="1" s="1"/>
  <c r="CU66" i="1"/>
  <c r="CV66" i="1" s="1"/>
  <c r="CW66" i="1" s="1"/>
  <c r="CX66" i="1" s="1"/>
  <c r="CY66" i="1" s="1"/>
  <c r="CZ66" i="1" s="1"/>
  <c r="CU79" i="1"/>
  <c r="CV79" i="1" s="1"/>
  <c r="CW79" i="1"/>
  <c r="CX79" i="1" s="1"/>
  <c r="CY79" i="1" s="1"/>
  <c r="CZ79" i="1" s="1"/>
  <c r="CU220" i="1"/>
  <c r="CV220" i="1" s="1"/>
  <c r="CW220" i="1" s="1"/>
  <c r="CX220" i="1" s="1"/>
  <c r="CY220" i="1" s="1"/>
  <c r="CZ220" i="1" s="1"/>
  <c r="CU135" i="1"/>
  <c r="CV135" i="1" s="1"/>
  <c r="CW135" i="1"/>
  <c r="CX135" i="1" s="1"/>
  <c r="CY135" i="1" s="1"/>
  <c r="CZ135" i="1" s="1"/>
  <c r="CU98" i="1"/>
  <c r="CV98" i="1" s="1"/>
  <c r="CW98" i="1" s="1"/>
  <c r="CX98" i="1" s="1"/>
  <c r="CY98" i="1" s="1"/>
  <c r="CZ98" i="1" s="1"/>
  <c r="CU92" i="1"/>
  <c r="CV92" i="1" s="1"/>
  <c r="CW92" i="1"/>
  <c r="CX92" i="1" s="1"/>
  <c r="CY92" i="1" s="1"/>
  <c r="CZ92" i="1" s="1"/>
  <c r="CU112" i="1"/>
  <c r="CV112" i="1" s="1"/>
  <c r="CW112" i="1" s="1"/>
  <c r="CX112" i="1" s="1"/>
  <c r="CY112" i="1" s="1"/>
  <c r="CZ112" i="1" s="1"/>
  <c r="CU282" i="1"/>
  <c r="CV282" i="1" s="1"/>
  <c r="CW282" i="1"/>
  <c r="CX282" i="1" s="1"/>
  <c r="CY282" i="1" s="1"/>
  <c r="CZ282" i="1" s="1"/>
  <c r="CU77" i="1"/>
  <c r="CV77" i="1" s="1"/>
  <c r="CW77" i="1" s="1"/>
  <c r="CX77" i="1" s="1"/>
  <c r="CY77" i="1" s="1"/>
  <c r="CZ77" i="1" s="1"/>
  <c r="CU146" i="1"/>
  <c r="CV146" i="1" s="1"/>
  <c r="CW146" i="1"/>
  <c r="CX146" i="1" s="1"/>
  <c r="CY146" i="1" s="1"/>
  <c r="CZ146" i="1" s="1"/>
  <c r="CU171" i="1"/>
  <c r="CV171" i="1" s="1"/>
  <c r="CW171" i="1" s="1"/>
  <c r="CX171" i="1" s="1"/>
  <c r="CY171" i="1" s="1"/>
  <c r="CZ171" i="1" s="1"/>
  <c r="CU218" i="1"/>
  <c r="CV218" i="1" s="1"/>
  <c r="CW218" i="1"/>
  <c r="CX218" i="1" s="1"/>
  <c r="CY218" i="1" s="1"/>
  <c r="CZ218" i="1" s="1"/>
  <c r="Y141" i="1"/>
  <c r="CU91" i="1"/>
  <c r="CV91" i="1"/>
  <c r="CW91" i="1" s="1"/>
  <c r="CX91" i="1" s="1"/>
  <c r="CY91" i="1" s="1"/>
  <c r="CZ91" i="1" s="1"/>
  <c r="CU42" i="1"/>
  <c r="CV42" i="1"/>
  <c r="CW42" i="1" s="1"/>
  <c r="CX42" i="1" s="1"/>
  <c r="CY42" i="1" s="1"/>
  <c r="CZ42" i="1"/>
  <c r="CU129" i="1"/>
  <c r="CV129" i="1"/>
  <c r="CW129" i="1" s="1"/>
  <c r="CX129" i="1" s="1"/>
  <c r="CY129" i="1" s="1"/>
  <c r="CZ129" i="1" s="1"/>
  <c r="CU162" i="1"/>
  <c r="CV162" i="1"/>
  <c r="CW162" i="1" s="1"/>
  <c r="CX162" i="1" s="1"/>
  <c r="CY162" i="1" s="1"/>
  <c r="CZ162" i="1"/>
  <c r="CU228" i="1"/>
  <c r="CV228" i="1"/>
  <c r="CW228" i="1" s="1"/>
  <c r="CX228" i="1" s="1"/>
  <c r="CY228" i="1" s="1"/>
  <c r="CZ228" i="1" s="1"/>
  <c r="CU169" i="1"/>
  <c r="CV169" i="1"/>
  <c r="CW169" i="1" s="1"/>
  <c r="CX169" i="1" s="1"/>
  <c r="CY169" i="1" s="1"/>
  <c r="CZ169" i="1"/>
  <c r="Y179" i="1"/>
  <c r="Y123" i="1"/>
  <c r="Y115" i="1"/>
  <c r="CR75" i="1"/>
  <c r="CU75" i="1" s="1"/>
  <c r="CV75" i="1" s="1"/>
  <c r="CW75" i="1" s="1"/>
  <c r="CX75" i="1" s="1"/>
  <c r="CY75" i="1" s="1"/>
  <c r="CZ75" i="1" s="1"/>
  <c r="Y75" i="1"/>
  <c r="CR63" i="1"/>
  <c r="CU63" i="1" s="1"/>
  <c r="CV63" i="1"/>
  <c r="CW63" i="1" s="1"/>
  <c r="CX63" i="1" s="1"/>
  <c r="CY63" i="1" s="1"/>
  <c r="CZ63" i="1" s="1"/>
  <c r="Y63" i="1"/>
  <c r="Y49" i="1"/>
  <c r="Y65" i="1"/>
  <c r="CU13" i="1"/>
  <c r="CV13" i="1"/>
  <c r="CW13" i="1" s="1"/>
  <c r="CX13" i="1" s="1"/>
  <c r="CY13" i="1" s="1"/>
  <c r="CZ13" i="1" s="1"/>
  <c r="CU109" i="1"/>
  <c r="CV109" i="1"/>
  <c r="CW109" i="1" s="1"/>
  <c r="CX109" i="1" s="1"/>
  <c r="CY109" i="1" s="1"/>
  <c r="CZ109" i="1" s="1"/>
  <c r="CU225" i="1"/>
  <c r="CV225" i="1"/>
  <c r="CW225" i="1" s="1"/>
  <c r="CX225" i="1" s="1"/>
  <c r="CY225" i="1" s="1"/>
  <c r="CZ225" i="1" s="1"/>
  <c r="CU26" i="1"/>
  <c r="CV26" i="1"/>
  <c r="CW26" i="1" s="1"/>
  <c r="CX26" i="1" s="1"/>
  <c r="CY26" i="1" s="1"/>
  <c r="CZ26" i="1" s="1"/>
  <c r="CU153" i="1"/>
  <c r="CV153" i="1"/>
  <c r="CW153" i="1" s="1"/>
  <c r="CX153" i="1" s="1"/>
  <c r="CY153" i="1" s="1"/>
  <c r="CZ153" i="1" s="1"/>
  <c r="CU244" i="1"/>
  <c r="CV244" i="1"/>
  <c r="CW244" i="1" s="1"/>
  <c r="CX244" i="1" s="1"/>
  <c r="CY244" i="1" s="1"/>
  <c r="CZ244" i="1" s="1"/>
  <c r="CU290" i="1"/>
  <c r="CV290" i="1"/>
  <c r="CW290" i="1" s="1"/>
  <c r="CX290" i="1" s="1"/>
  <c r="CY290" i="1" s="1"/>
  <c r="CZ290" i="1" s="1"/>
  <c r="CU52" i="1"/>
  <c r="CV52" i="1"/>
  <c r="CW52" i="1" s="1"/>
  <c r="CX52" i="1" s="1"/>
  <c r="CY52" i="1" s="1"/>
  <c r="CZ52" i="1" s="1"/>
  <c r="CU78" i="1"/>
  <c r="CV78" i="1"/>
  <c r="CW78" i="1" s="1"/>
  <c r="CX78" i="1" s="1"/>
  <c r="CY78" i="1" s="1"/>
  <c r="CZ78" i="1" s="1"/>
  <c r="CU125" i="1"/>
  <c r="CV125" i="1"/>
  <c r="CW125" i="1" s="1"/>
  <c r="CX125" i="1" s="1"/>
  <c r="CY125" i="1" s="1"/>
  <c r="CZ125" i="1" s="1"/>
  <c r="CR236" i="1"/>
  <c r="CU236" i="1"/>
  <c r="CV236" i="1" s="1"/>
  <c r="CW236" i="1" s="1"/>
  <c r="CX236" i="1" s="1"/>
  <c r="CY236" i="1" s="1"/>
  <c r="CZ236" i="1" s="1"/>
  <c r="CU200" i="1"/>
  <c r="CV200" i="1" s="1"/>
  <c r="CW200" i="1"/>
  <c r="CX200" i="1" s="1"/>
  <c r="CY200" i="1" s="1"/>
  <c r="CZ200" i="1" s="1"/>
  <c r="CU230" i="1"/>
  <c r="CV230" i="1" s="1"/>
  <c r="CW230" i="1" s="1"/>
  <c r="CX230" i="1" s="1"/>
  <c r="CY230" i="1" s="1"/>
  <c r="CZ230" i="1" s="1"/>
  <c r="CU21" i="1"/>
  <c r="CV21" i="1" s="1"/>
  <c r="CW21" i="1"/>
  <c r="CX21" i="1" s="1"/>
  <c r="CY21" i="1" s="1"/>
  <c r="CZ21" i="1" s="1"/>
  <c r="CU201" i="1"/>
  <c r="CV201" i="1" s="1"/>
  <c r="CW201" i="1" s="1"/>
  <c r="CX201" i="1" s="1"/>
  <c r="CY201" i="1" s="1"/>
  <c r="CZ201" i="1" s="1"/>
  <c r="CU241" i="1"/>
  <c r="CV241" i="1" s="1"/>
  <c r="CW241" i="1"/>
  <c r="CX241" i="1" s="1"/>
  <c r="CY241" i="1" s="1"/>
  <c r="CZ241" i="1" s="1"/>
  <c r="CU266" i="1"/>
  <c r="CV266" i="1" s="1"/>
  <c r="CW266" i="1" s="1"/>
  <c r="CX266" i="1" s="1"/>
  <c r="CY266" i="1" s="1"/>
  <c r="CZ266" i="1" s="1"/>
  <c r="Y251" i="1"/>
  <c r="CU60" i="1"/>
  <c r="CV60" i="1"/>
  <c r="CW60" i="1" s="1"/>
  <c r="CX60" i="1"/>
  <c r="CY60" i="1" s="1"/>
  <c r="CZ60" i="1" s="1"/>
  <c r="CU81" i="1"/>
  <c r="CV81" i="1"/>
  <c r="CW81" i="1" s="1"/>
  <c r="CX81" i="1"/>
  <c r="CY81" i="1" s="1"/>
  <c r="CZ81" i="1" s="1"/>
  <c r="CV286" i="1"/>
  <c r="CW286" i="1"/>
  <c r="CX286" i="1" s="1"/>
  <c r="CY286" i="1"/>
  <c r="CZ286" i="1" s="1"/>
  <c r="Y240" i="1"/>
  <c r="Y229" i="1"/>
  <c r="CU24" i="1"/>
  <c r="CV24" i="1" s="1"/>
  <c r="CW24" i="1"/>
  <c r="CX24" i="1" s="1"/>
  <c r="CY24" i="1" s="1"/>
  <c r="CZ24" i="1" s="1"/>
  <c r="CU58" i="1"/>
  <c r="CV58" i="1" s="1"/>
  <c r="CW58" i="1" s="1"/>
  <c r="CX58" i="1" s="1"/>
  <c r="CY58" i="1" s="1"/>
  <c r="CZ58" i="1" s="1"/>
  <c r="CU215" i="1"/>
  <c r="CV215" i="1" s="1"/>
  <c r="CW215" i="1"/>
  <c r="CX215" i="1" s="1"/>
  <c r="CY215" i="1" s="1"/>
  <c r="CZ215" i="1" s="1"/>
  <c r="CU276" i="1"/>
  <c r="CV276" i="1" s="1"/>
  <c r="CW276" i="1" s="1"/>
  <c r="CX276" i="1" s="1"/>
  <c r="CY276" i="1" s="1"/>
  <c r="CZ276" i="1" s="1"/>
  <c r="CV88" i="1"/>
  <c r="CW88" i="1" s="1"/>
  <c r="CX88" i="1"/>
  <c r="CY88" i="1" s="1"/>
  <c r="CZ88" i="1" s="1"/>
  <c r="CU248" i="1"/>
  <c r="CV248" i="1"/>
  <c r="CW248" i="1" s="1"/>
  <c r="CX248" i="1"/>
  <c r="CY248" i="1" s="1"/>
  <c r="CZ248" i="1" s="1"/>
  <c r="CV29" i="1"/>
  <c r="CW29" i="1"/>
  <c r="CX29" i="1" s="1"/>
  <c r="CY29" i="1"/>
  <c r="CZ29" i="1" s="1"/>
  <c r="CV277" i="1"/>
  <c r="CW277" i="1" s="1"/>
  <c r="CX277" i="1"/>
  <c r="CY277" i="1" s="1"/>
  <c r="CZ277" i="1" s="1"/>
  <c r="DD40" i="1"/>
  <c r="DD74" i="1"/>
  <c r="DD85" i="1"/>
  <c r="DD131" i="1"/>
  <c r="DD145" i="1"/>
  <c r="DD268" i="1"/>
  <c r="DD51" i="1"/>
  <c r="DD110" i="1"/>
  <c r="DD151" i="1"/>
  <c r="DD168" i="1"/>
  <c r="DD199" i="1"/>
  <c r="DD264" i="1"/>
  <c r="DD267" i="1"/>
  <c r="DD288" i="1"/>
  <c r="Y186" i="1"/>
  <c r="CU25" i="1"/>
  <c r="CV25" i="1" s="1"/>
  <c r="CW25" i="1"/>
  <c r="CX25" i="1" s="1"/>
  <c r="CY25" i="1" s="1"/>
  <c r="CU177" i="1"/>
  <c r="CV177" i="1"/>
  <c r="CW177" i="1" s="1"/>
  <c r="CX177" i="1"/>
  <c r="CY177" i="1" s="1"/>
  <c r="DA177" i="1" s="1"/>
  <c r="CU43" i="1"/>
  <c r="CV43" i="1"/>
  <c r="CW43" i="1" s="1"/>
  <c r="CX43" i="1"/>
  <c r="CY43" i="1" s="1"/>
  <c r="DA43" i="1" s="1"/>
  <c r="CU56" i="1"/>
  <c r="CV56" i="1"/>
  <c r="CW56" i="1" s="1"/>
  <c r="CX56" i="1"/>
  <c r="CY56" i="1" s="1"/>
  <c r="DA56" i="1" s="1"/>
  <c r="CU190" i="1"/>
  <c r="CV190" i="1"/>
  <c r="CW190" i="1" s="1"/>
  <c r="CX190" i="1"/>
  <c r="CY190" i="1" s="1"/>
  <c r="DA190" i="1" s="1"/>
  <c r="Y243" i="1"/>
  <c r="Y157" i="1"/>
  <c r="CU203" i="1"/>
  <c r="CV203" i="1"/>
  <c r="CW203" i="1" s="1"/>
  <c r="CX203" i="1"/>
  <c r="CY203" i="1" s="1"/>
  <c r="CZ203" i="1" s="1"/>
  <c r="CR5" i="1"/>
  <c r="CU5" i="1"/>
  <c r="CV5" i="1" s="1"/>
  <c r="CW5" i="1"/>
  <c r="CX5" i="1" s="1"/>
  <c r="CY5" i="1" s="1"/>
  <c r="CZ5" i="1" s="1"/>
  <c r="CR31" i="1"/>
  <c r="CU31" i="1" s="1"/>
  <c r="CV31" i="1" s="1"/>
  <c r="CW31" i="1" s="1"/>
  <c r="CX31" i="1" s="1"/>
  <c r="CY31" i="1" s="1"/>
  <c r="CZ31" i="1" s="1"/>
  <c r="CR95" i="1"/>
  <c r="CU95" i="1"/>
  <c r="CV95" i="1" s="1"/>
  <c r="CW95" i="1"/>
  <c r="CX95" i="1" s="1"/>
  <c r="CY95" i="1" s="1"/>
  <c r="CZ95" i="1" s="1"/>
  <c r="CR119" i="1"/>
  <c r="CU119" i="1" s="1"/>
  <c r="CV119" i="1" s="1"/>
  <c r="CW119" i="1" s="1"/>
  <c r="CX119" i="1" s="1"/>
  <c r="CY119" i="1" s="1"/>
  <c r="CZ119" i="1" s="1"/>
  <c r="CR121" i="1"/>
  <c r="CU121" i="1"/>
  <c r="CV121" i="1" s="1"/>
  <c r="CW121" i="1"/>
  <c r="CX121" i="1" s="1"/>
  <c r="CY121" i="1" s="1"/>
  <c r="CZ121" i="1" s="1"/>
  <c r="CR147" i="1"/>
  <c r="CU147" i="1" s="1"/>
  <c r="CV147" i="1" s="1"/>
  <c r="CW147" i="1" s="1"/>
  <c r="CX147" i="1" s="1"/>
  <c r="CY147" i="1" s="1"/>
  <c r="CZ147" i="1" s="1"/>
  <c r="CR175" i="1"/>
  <c r="CU175" i="1"/>
  <c r="CV175" i="1" s="1"/>
  <c r="CW175" i="1"/>
  <c r="CX175" i="1" s="1"/>
  <c r="CY175" i="1" s="1"/>
  <c r="CZ175" i="1" s="1"/>
  <c r="CR189" i="1"/>
  <c r="CU189" i="1" s="1"/>
  <c r="CV189" i="1" s="1"/>
  <c r="CW189" i="1" s="1"/>
  <c r="CX189" i="1" s="1"/>
  <c r="CY189" i="1" s="1"/>
  <c r="CZ189" i="1" s="1"/>
  <c r="CR195" i="1"/>
  <c r="CU195" i="1"/>
  <c r="CV195" i="1" s="1"/>
  <c r="CW195" i="1"/>
  <c r="CX195" i="1" s="1"/>
  <c r="CY195" i="1" s="1"/>
  <c r="CZ195" i="1" s="1"/>
  <c r="CR247" i="1"/>
  <c r="CU247" i="1" s="1"/>
  <c r="CV247" i="1" s="1"/>
  <c r="CW247" i="1" s="1"/>
  <c r="CX247" i="1" s="1"/>
  <c r="CY247" i="1" s="1"/>
  <c r="CZ247" i="1" s="1"/>
  <c r="CR279" i="1"/>
  <c r="CU279" i="1"/>
  <c r="CV279" i="1" s="1"/>
  <c r="CW279" i="1"/>
  <c r="CX279" i="1" s="1"/>
  <c r="CY279" i="1" s="1"/>
  <c r="CZ279" i="1" s="1"/>
  <c r="CR33" i="1"/>
  <c r="CU33" i="1" s="1"/>
  <c r="CV33" i="1" s="1"/>
  <c r="CW33" i="1" s="1"/>
  <c r="CX33" i="1" s="1"/>
  <c r="CY33" i="1" s="1"/>
  <c r="CZ33" i="1" s="1"/>
  <c r="CR47" i="1"/>
  <c r="CU47" i="1"/>
  <c r="CV47" i="1" s="1"/>
  <c r="CW47" i="1"/>
  <c r="CX47" i="1" s="1"/>
  <c r="CY47" i="1" s="1"/>
  <c r="CZ47" i="1" s="1"/>
  <c r="CR99" i="1"/>
  <c r="CU99" i="1" s="1"/>
  <c r="CV99" i="1" s="1"/>
  <c r="CW99" i="1" s="1"/>
  <c r="CX99" i="1" s="1"/>
  <c r="CY99" i="1" s="1"/>
  <c r="CZ99" i="1" s="1"/>
  <c r="CR183" i="1"/>
  <c r="CU183" i="1"/>
  <c r="CV183" i="1" s="1"/>
  <c r="CW183" i="1"/>
  <c r="CX183" i="1" s="1"/>
  <c r="CY183" i="1" s="1"/>
  <c r="CZ183" i="1" s="1"/>
  <c r="CR191" i="1"/>
  <c r="CU191" i="1"/>
  <c r="CV191" i="1" s="1"/>
  <c r="CW191" i="1" s="1"/>
  <c r="CX191" i="1" s="1"/>
  <c r="CY191" i="1" s="1"/>
  <c r="CZ191" i="1" s="1"/>
  <c r="CR193" i="1"/>
  <c r="CU193" i="1" s="1"/>
  <c r="CV193" i="1" s="1"/>
  <c r="CW193" i="1" s="1"/>
  <c r="CX193" i="1" s="1"/>
  <c r="CY193" i="1" s="1"/>
  <c r="CZ193" i="1" s="1"/>
  <c r="CR245" i="1"/>
  <c r="CU245" i="1"/>
  <c r="CV245" i="1" s="1"/>
  <c r="CW245" i="1" s="1"/>
  <c r="CX245" i="1" s="1"/>
  <c r="CY245" i="1" s="1"/>
  <c r="CZ245" i="1" s="1"/>
  <c r="CR278" i="1"/>
  <c r="CU278" i="1" s="1"/>
  <c r="CV278" i="1" s="1"/>
  <c r="CW278" i="1" s="1"/>
  <c r="CX278" i="1" s="1"/>
  <c r="CY278" i="1" s="1"/>
  <c r="CZ278" i="1" s="1"/>
  <c r="CR280" i="1"/>
  <c r="CU280" i="1"/>
  <c r="CV280" i="1" s="1"/>
  <c r="CW280" i="1" s="1"/>
  <c r="CX280" i="1" s="1"/>
  <c r="CY280" i="1" s="1"/>
  <c r="CZ280" i="1" s="1"/>
  <c r="CU20" i="1"/>
  <c r="CV20" i="1" s="1"/>
  <c r="CW20" i="1" s="1"/>
  <c r="CX20" i="1" s="1"/>
  <c r="CY20" i="1" s="1"/>
  <c r="DA20" i="1" s="1"/>
  <c r="CU269" i="1"/>
  <c r="CV269" i="1" s="1"/>
  <c r="CW269" i="1" s="1"/>
  <c r="CX269" i="1" s="1"/>
  <c r="CY269" i="1" s="1"/>
  <c r="DA269" i="1" s="1"/>
  <c r="CU4" i="1"/>
  <c r="CV4" i="1" s="1"/>
  <c r="CW4" i="1" s="1"/>
  <c r="CX4" i="1" s="1"/>
  <c r="CY4" i="1" s="1"/>
  <c r="CU17" i="1"/>
  <c r="CV17" i="1"/>
  <c r="CW17" i="1" s="1"/>
  <c r="CX17" i="1" s="1"/>
  <c r="CY17" i="1" s="1"/>
  <c r="DA17" i="1" s="1"/>
  <c r="CU22" i="1"/>
  <c r="CV22" i="1"/>
  <c r="CW22" i="1" s="1"/>
  <c r="CX22" i="1" s="1"/>
  <c r="CY22" i="1" s="1"/>
  <c r="DA22" i="1" s="1"/>
  <c r="CU273" i="1"/>
  <c r="CV273" i="1"/>
  <c r="CW273" i="1" s="1"/>
  <c r="CX273" i="1" s="1"/>
  <c r="CY273" i="1" s="1"/>
  <c r="CU281" i="1"/>
  <c r="CV281" i="1" s="1"/>
  <c r="CW281" i="1" s="1"/>
  <c r="CX281" i="1" s="1"/>
  <c r="CY281" i="1" s="1"/>
  <c r="DA281" i="1" s="1"/>
  <c r="CU35" i="1"/>
  <c r="CV35" i="1" s="1"/>
  <c r="CW35" i="1" s="1"/>
  <c r="CX35" i="1" s="1"/>
  <c r="CY35" i="1" s="1"/>
  <c r="CZ35" i="1" s="1"/>
  <c r="CU133" i="1"/>
  <c r="CV133" i="1" s="1"/>
  <c r="CW133" i="1" s="1"/>
  <c r="CX133" i="1" s="1"/>
  <c r="CY133" i="1" s="1"/>
  <c r="CZ133" i="1" s="1"/>
  <c r="CU10" i="1"/>
  <c r="CV10" i="1" s="1"/>
  <c r="CW10" i="1" s="1"/>
  <c r="CX10" i="1" s="1"/>
  <c r="CY10" i="1" s="1"/>
  <c r="DA10" i="1" s="1"/>
  <c r="Y118" i="1"/>
  <c r="Y212" i="1"/>
  <c r="CR41" i="1"/>
  <c r="CU41" i="1" s="1"/>
  <c r="CV41" i="1" s="1"/>
  <c r="CW41" i="1" s="1"/>
  <c r="CX41" i="1" s="1"/>
  <c r="CY41" i="1" s="1"/>
  <c r="CZ41" i="1" s="1"/>
  <c r="CR219" i="1"/>
  <c r="CU219" i="1"/>
  <c r="CV219" i="1" s="1"/>
  <c r="CW219" i="1" s="1"/>
  <c r="CX219" i="1" s="1"/>
  <c r="CY219" i="1" s="1"/>
  <c r="CZ219" i="1" s="1"/>
  <c r="CU46" i="1"/>
  <c r="CV46" i="1" s="1"/>
  <c r="CW46" i="1" s="1"/>
  <c r="CX46" i="1" s="1"/>
  <c r="CY46" i="1" s="1"/>
  <c r="CZ46" i="1" s="1"/>
  <c r="CU102" i="1"/>
  <c r="CV102" i="1" s="1"/>
  <c r="CW102" i="1" s="1"/>
  <c r="CX102" i="1" s="1"/>
  <c r="CY102" i="1" s="1"/>
  <c r="CZ102" i="1" s="1"/>
  <c r="CU3" i="1"/>
  <c r="CV3" i="1" s="1"/>
  <c r="CW3" i="1" s="1"/>
  <c r="CX3" i="1" s="1"/>
  <c r="CY3" i="1" s="1"/>
  <c r="CZ3" i="1" s="1"/>
  <c r="Y252" i="1"/>
  <c r="Y232" i="1"/>
  <c r="CV158" i="1"/>
  <c r="CW158" i="1" s="1"/>
  <c r="CX158" i="1" s="1"/>
  <c r="CY158" i="1" s="1"/>
  <c r="CZ158" i="1" s="1"/>
  <c r="Y234" i="1"/>
  <c r="CU257" i="1"/>
  <c r="CV257" i="1" s="1"/>
  <c r="CW257" i="1" s="1"/>
  <c r="CX257" i="1" s="1"/>
  <c r="CY257" i="1" s="1"/>
  <c r="CZ257" i="1" s="1"/>
  <c r="CU113" i="1"/>
  <c r="CV113" i="1" s="1"/>
  <c r="CW113" i="1" s="1"/>
  <c r="CX113" i="1" s="1"/>
  <c r="CY113" i="1" s="1"/>
  <c r="CZ113" i="1" s="1"/>
  <c r="Y270" i="1"/>
  <c r="Y3" i="1"/>
  <c r="CU30" i="1"/>
  <c r="CV30" i="1" s="1"/>
  <c r="CW30" i="1" s="1"/>
  <c r="CX30" i="1" s="1"/>
  <c r="CY30" i="1" s="1"/>
  <c r="CZ30" i="1" s="1"/>
  <c r="CU80" i="1"/>
  <c r="CV80" i="1" s="1"/>
  <c r="CW80" i="1" s="1"/>
  <c r="CX80" i="1" s="1"/>
  <c r="CY80" i="1" s="1"/>
  <c r="CZ80" i="1" s="1"/>
  <c r="CU103" i="1"/>
  <c r="CV103" i="1" s="1"/>
  <c r="CW103" i="1" s="1"/>
  <c r="CX103" i="1" s="1"/>
  <c r="CY103" i="1" s="1"/>
  <c r="CZ103" i="1" s="1"/>
  <c r="CU284" i="1"/>
  <c r="CV284" i="1" s="1"/>
  <c r="CW284" i="1" s="1"/>
  <c r="CX284" i="1" s="1"/>
  <c r="CY284" i="1" s="1"/>
  <c r="CZ284" i="1" s="1"/>
  <c r="CV107" i="1"/>
  <c r="CW107" i="1" s="1"/>
  <c r="CX107" i="1" s="1"/>
  <c r="CY107" i="1" s="1"/>
  <c r="CZ107" i="1" s="1"/>
  <c r="CV224" i="1"/>
  <c r="CW224" i="1"/>
  <c r="CX224" i="1" s="1"/>
  <c r="CY224" i="1" s="1"/>
  <c r="CZ224" i="1" s="1"/>
  <c r="CV207" i="1"/>
  <c r="CW207" i="1" s="1"/>
  <c r="CX207" i="1" s="1"/>
  <c r="CY207" i="1" s="1"/>
  <c r="CZ207" i="1" s="1"/>
  <c r="Y188" i="1"/>
  <c r="CR117" i="1"/>
  <c r="CU117" i="1" s="1"/>
  <c r="CV117" i="1" s="1"/>
  <c r="CW117" i="1" s="1"/>
  <c r="CX117" i="1" s="1"/>
  <c r="CY117" i="1" s="1"/>
  <c r="CZ117" i="1" s="1"/>
  <c r="CR167" i="1"/>
  <c r="CU167" i="1"/>
  <c r="CV167" i="1" s="1"/>
  <c r="CW167" i="1" s="1"/>
  <c r="CX167" i="1" s="1"/>
  <c r="CY167" i="1" s="1"/>
  <c r="CZ167" i="1" s="1"/>
  <c r="CR173" i="1"/>
  <c r="CU173" i="1" s="1"/>
  <c r="CV173" i="1" s="1"/>
  <c r="CW173" i="1" s="1"/>
  <c r="CX173" i="1" s="1"/>
  <c r="CY173" i="1" s="1"/>
  <c r="CZ173" i="1" s="1"/>
  <c r="CR250" i="1"/>
  <c r="CU250" i="1"/>
  <c r="CV250" i="1" s="1"/>
  <c r="CW250" i="1" s="1"/>
  <c r="CX250" i="1" s="1"/>
  <c r="CY250" i="1" s="1"/>
  <c r="CZ250" i="1" s="1"/>
  <c r="CR258" i="1"/>
  <c r="CU258" i="1" s="1"/>
  <c r="CV258" i="1" s="1"/>
  <c r="CW258" i="1" s="1"/>
  <c r="CX258" i="1" s="1"/>
  <c r="CY258" i="1" s="1"/>
  <c r="CZ258" i="1" s="1"/>
  <c r="CR274" i="1"/>
  <c r="CU274" i="1"/>
  <c r="CV274" i="1" s="1"/>
  <c r="CW274" i="1" s="1"/>
  <c r="CX274" i="1" s="1"/>
  <c r="CY274" i="1" s="1"/>
  <c r="CZ274" i="1" s="1"/>
  <c r="CR37" i="1"/>
  <c r="CU37" i="1" s="1"/>
  <c r="CV37" i="1" s="1"/>
  <c r="CW37" i="1" s="1"/>
  <c r="CX37" i="1" s="1"/>
  <c r="CY37" i="1" s="1"/>
  <c r="CZ37" i="1" s="1"/>
  <c r="CR67" i="1"/>
  <c r="CU67" i="1"/>
  <c r="CV67" i="1" s="1"/>
  <c r="CW67" i="1" s="1"/>
  <c r="CX67" i="1" s="1"/>
  <c r="CY67" i="1" s="1"/>
  <c r="CZ67" i="1" s="1"/>
  <c r="CR114" i="1"/>
  <c r="CU114" i="1" s="1"/>
  <c r="CV114" i="1" s="1"/>
  <c r="CW114" i="1" s="1"/>
  <c r="CX114" i="1" s="1"/>
  <c r="CY114" i="1" s="1"/>
  <c r="CZ114" i="1" s="1"/>
  <c r="CR170" i="1"/>
  <c r="CU170" i="1"/>
  <c r="CV170" i="1" s="1"/>
  <c r="CW170" i="1" s="1"/>
  <c r="CX170" i="1" s="1"/>
  <c r="CY170" i="1" s="1"/>
  <c r="CZ170" i="1" s="1"/>
  <c r="CR174" i="1"/>
  <c r="CU174" i="1" s="1"/>
  <c r="CV174" i="1" s="1"/>
  <c r="CW174" i="1" s="1"/>
  <c r="CX174" i="1" s="1"/>
  <c r="CY174" i="1" s="1"/>
  <c r="CZ174" i="1" s="1"/>
  <c r="CR197" i="1"/>
  <c r="CU197" i="1"/>
  <c r="CV197" i="1" s="1"/>
  <c r="CW197" i="1" s="1"/>
  <c r="CX197" i="1" s="1"/>
  <c r="CY197" i="1" s="1"/>
  <c r="CZ197" i="1" s="1"/>
  <c r="CR238" i="1"/>
  <c r="CU238" i="1" s="1"/>
  <c r="CV238" i="1" s="1"/>
  <c r="CW238" i="1" s="1"/>
  <c r="CX238" i="1" s="1"/>
  <c r="CY238" i="1" s="1"/>
  <c r="CZ238" i="1" s="1"/>
  <c r="CR254" i="1"/>
  <c r="CU254" i="1"/>
  <c r="CV254" i="1" s="1"/>
  <c r="CW254" i="1" s="1"/>
  <c r="CX254" i="1" s="1"/>
  <c r="CY254" i="1" s="1"/>
  <c r="CZ254" i="1" s="1"/>
  <c r="CR272" i="1"/>
  <c r="CU272" i="1" s="1"/>
  <c r="CV272" i="1" s="1"/>
  <c r="CW272" i="1" s="1"/>
  <c r="CX272" i="1" s="1"/>
  <c r="CY272" i="1" s="1"/>
  <c r="CZ272" i="1" s="1"/>
  <c r="CR289" i="1"/>
  <c r="CU289" i="1"/>
  <c r="CV289" i="1" s="1"/>
  <c r="CW289" i="1" s="1"/>
  <c r="CX289" i="1" s="1"/>
  <c r="CY289" i="1" s="1"/>
  <c r="CZ289" i="1" s="1"/>
  <c r="Y138" i="1"/>
  <c r="Y142" i="1"/>
  <c r="Y148" i="1"/>
  <c r="Y156" i="1"/>
  <c r="Y176" i="1"/>
  <c r="Y292" i="1"/>
  <c r="Y150" i="1"/>
  <c r="Y154" i="1"/>
  <c r="Y166" i="1"/>
  <c r="Y172" i="1"/>
  <c r="Y180" i="1"/>
  <c r="Y17" i="1"/>
  <c r="Y293" i="1"/>
  <c r="Y43" i="1"/>
  <c r="Y155" i="1"/>
  <c r="Y281" i="1"/>
  <c r="Y275" i="1"/>
  <c r="Y273" i="1"/>
  <c r="Y271" i="1"/>
  <c r="Y269" i="1"/>
  <c r="Y262" i="1"/>
  <c r="CR262" i="1"/>
  <c r="CU262" i="1"/>
  <c r="CV262" i="1" s="1"/>
  <c r="CW262" i="1" s="1"/>
  <c r="CX262" i="1" s="1"/>
  <c r="CY262" i="1" s="1"/>
  <c r="DA262" i="1" s="1"/>
  <c r="Y256" i="1"/>
  <c r="CR256" i="1"/>
  <c r="CU256" i="1"/>
  <c r="CV256" i="1" s="1"/>
  <c r="CW256" i="1" s="1"/>
  <c r="CX256" i="1" s="1"/>
  <c r="CY256" i="1" s="1"/>
  <c r="Y242" i="1"/>
  <c r="CR242" i="1"/>
  <c r="CU242" i="1" s="1"/>
  <c r="CV242" i="1" s="1"/>
  <c r="CW242" i="1" s="1"/>
  <c r="CX242" i="1" s="1"/>
  <c r="CY242" i="1" s="1"/>
  <c r="DA242" i="1" s="1"/>
  <c r="Y226" i="1"/>
  <c r="CR226" i="1"/>
  <c r="CU226" i="1" s="1"/>
  <c r="CV226" i="1" s="1"/>
  <c r="CW226" i="1" s="1"/>
  <c r="CX226" i="1" s="1"/>
  <c r="CY226" i="1" s="1"/>
  <c r="DA226" i="1" s="1"/>
  <c r="Y222" i="1"/>
  <c r="CR222" i="1"/>
  <c r="CU222" i="1" s="1"/>
  <c r="CV222" i="1" s="1"/>
  <c r="CW222" i="1" s="1"/>
  <c r="CX222" i="1" s="1"/>
  <c r="CY222" i="1" s="1"/>
  <c r="DA222" i="1" s="1"/>
  <c r="Y202" i="1"/>
  <c r="CR202" i="1"/>
  <c r="CU202" i="1" s="1"/>
  <c r="CV202" i="1" s="1"/>
  <c r="CW202" i="1" s="1"/>
  <c r="CX202" i="1" s="1"/>
  <c r="CY202" i="1" s="1"/>
  <c r="DA202" i="1" s="1"/>
  <c r="Y198" i="1"/>
  <c r="CR198" i="1"/>
  <c r="CU198" i="1" s="1"/>
  <c r="CV198" i="1" s="1"/>
  <c r="CW198" i="1" s="1"/>
  <c r="CX198" i="1" s="1"/>
  <c r="CY198" i="1" s="1"/>
  <c r="DA198" i="1" s="1"/>
  <c r="Y194" i="1"/>
  <c r="CR194" i="1"/>
  <c r="CU194" i="1" s="1"/>
  <c r="CV194" i="1" s="1"/>
  <c r="CW194" i="1" s="1"/>
  <c r="CX194" i="1" s="1"/>
  <c r="CY194" i="1" s="1"/>
  <c r="DA194" i="1" s="1"/>
  <c r="Y190" i="1"/>
  <c r="Y187" i="1"/>
  <c r="CR187" i="1"/>
  <c r="CU187" i="1"/>
  <c r="CV187" i="1" s="1"/>
  <c r="CW187" i="1" s="1"/>
  <c r="CX187" i="1" s="1"/>
  <c r="CY187" i="1" s="1"/>
  <c r="Y181" i="1"/>
  <c r="CR181" i="1"/>
  <c r="CU181" i="1" s="1"/>
  <c r="CV181" i="1" s="1"/>
  <c r="CW181" i="1" s="1"/>
  <c r="CX181" i="1" s="1"/>
  <c r="CY181" i="1" s="1"/>
  <c r="DA181" i="1" s="1"/>
  <c r="Y178" i="1"/>
  <c r="Y177" i="1"/>
  <c r="Y265" i="1"/>
  <c r="CR265" i="1"/>
  <c r="CU265" i="1" s="1"/>
  <c r="CV265" i="1" s="1"/>
  <c r="CW265" i="1" s="1"/>
  <c r="CX265" i="1" s="1"/>
  <c r="CY265" i="1" s="1"/>
  <c r="DA265" i="1" s="1"/>
  <c r="Y259" i="1"/>
  <c r="CR259" i="1"/>
  <c r="CU259" i="1" s="1"/>
  <c r="CV259" i="1" s="1"/>
  <c r="CW259" i="1" s="1"/>
  <c r="CX259" i="1" s="1"/>
  <c r="CY259" i="1" s="1"/>
  <c r="DA259" i="1" s="1"/>
  <c r="Y253" i="1"/>
  <c r="CR253" i="1"/>
  <c r="CU253" i="1" s="1"/>
  <c r="CV253" i="1" s="1"/>
  <c r="CW253" i="1" s="1"/>
  <c r="CX253" i="1" s="1"/>
  <c r="CY253" i="1" s="1"/>
  <c r="DA253" i="1" s="1"/>
  <c r="Y239" i="1"/>
  <c r="CR239" i="1"/>
  <c r="CU239" i="1" s="1"/>
  <c r="CV239" i="1" s="1"/>
  <c r="CW239" i="1" s="1"/>
  <c r="CX239" i="1" s="1"/>
  <c r="CY239" i="1" s="1"/>
  <c r="DA239" i="1" s="1"/>
  <c r="Y237" i="1"/>
  <c r="CR237" i="1"/>
  <c r="CU237" i="1" s="1"/>
  <c r="CV237" i="1" s="1"/>
  <c r="CW237" i="1" s="1"/>
  <c r="CX237" i="1" s="1"/>
  <c r="CY237" i="1" s="1"/>
  <c r="DA237" i="1" s="1"/>
  <c r="Y235" i="1"/>
  <c r="CR235" i="1"/>
  <c r="CU235" i="1" s="1"/>
  <c r="CV235" i="1" s="1"/>
  <c r="CW235" i="1" s="1"/>
  <c r="CX235" i="1" s="1"/>
  <c r="CY235" i="1" s="1"/>
  <c r="Y233" i="1"/>
  <c r="CR233" i="1"/>
  <c r="CU233" i="1"/>
  <c r="CV233" i="1" s="1"/>
  <c r="CW233" i="1" s="1"/>
  <c r="CX233" i="1" s="1"/>
  <c r="CY233" i="1" s="1"/>
  <c r="DA233" i="1" s="1"/>
  <c r="Y227" i="1"/>
  <c r="CR227" i="1"/>
  <c r="CU227" i="1"/>
  <c r="CV227" i="1" s="1"/>
  <c r="CW227" i="1" s="1"/>
  <c r="CX227" i="1" s="1"/>
  <c r="CY227" i="1" s="1"/>
  <c r="DA227" i="1" s="1"/>
  <c r="Y213" i="1"/>
  <c r="CR213" i="1"/>
  <c r="CU213" i="1"/>
  <c r="CV213" i="1" s="1"/>
  <c r="CW213" i="1" s="1"/>
  <c r="CX213" i="1" s="1"/>
  <c r="CY213" i="1" s="1"/>
  <c r="DA213" i="1" s="1"/>
  <c r="Y211" i="1"/>
  <c r="CR211" i="1"/>
  <c r="CU211" i="1"/>
  <c r="CV211" i="1" s="1"/>
  <c r="CW211" i="1" s="1"/>
  <c r="CX211" i="1" s="1"/>
  <c r="CY211" i="1" s="1"/>
  <c r="DA211" i="1" s="1"/>
  <c r="Y182" i="1"/>
  <c r="CR182" i="1"/>
  <c r="CU182" i="1"/>
  <c r="CV182" i="1" s="1"/>
  <c r="CW182" i="1" s="1"/>
  <c r="CX182" i="1" s="1"/>
  <c r="CY182" i="1" s="1"/>
  <c r="DA182" i="1" s="1"/>
  <c r="Y55" i="1"/>
  <c r="Y36" i="1"/>
  <c r="Y25" i="1"/>
  <c r="CR61" i="1"/>
  <c r="CU61" i="1"/>
  <c r="CV61" i="1" s="1"/>
  <c r="CW61" i="1" s="1"/>
  <c r="CX61" i="1" s="1"/>
  <c r="CY61" i="1" s="1"/>
  <c r="DA61" i="1" s="1"/>
  <c r="CR57" i="1"/>
  <c r="CU57" i="1" s="1"/>
  <c r="CV57" i="1" s="1"/>
  <c r="CW57" i="1" s="1"/>
  <c r="CX57" i="1" s="1"/>
  <c r="CY57" i="1" s="1"/>
  <c r="Y210" i="1"/>
  <c r="Y184" i="1"/>
  <c r="CX36" i="1"/>
  <c r="CY36" i="1" s="1"/>
  <c r="DA36" i="1" s="1"/>
  <c r="DA295" i="1" l="1"/>
  <c r="CY295" i="1"/>
</calcChain>
</file>

<file path=xl/connections.xml><?xml version="1.0" encoding="utf-8"?>
<connections xmlns="http://schemas.openxmlformats.org/spreadsheetml/2006/main">
  <connection id="1" name="Připojení" type="4" refreshedVersion="3" background="1" saveData="1">
    <webPr parsePre="1" consecutive="1" xl2000="1" url="C:\inetpub\wwwroot\Granty\Temp\aacbfd34-3bf6-44da-9b22-08b4bded49f9.htm" htmlFormat="all"/>
  </connection>
</connections>
</file>

<file path=xl/sharedStrings.xml><?xml version="1.0" encoding="utf-8"?>
<sst xmlns="http://schemas.openxmlformats.org/spreadsheetml/2006/main" count="4172" uniqueCount="1394">
  <si>
    <t>Rada seniorů České republiky, o.s.</t>
  </si>
  <si>
    <t>Bezplatné odborné sociální, právní a bytové poradenství pro seniory</t>
  </si>
  <si>
    <t>J1-133NOS-1</t>
  </si>
  <si>
    <t>7877605</t>
  </si>
  <si>
    <t>24743054</t>
  </si>
  <si>
    <t>Raná péče EDA, o.p.s.</t>
  </si>
  <si>
    <t>RAná péče EDA o.p.s.</t>
  </si>
  <si>
    <t>J3-121NOS/2</t>
  </si>
  <si>
    <t>5957394</t>
  </si>
  <si>
    <t>68403186</t>
  </si>
  <si>
    <t>REMEDIUM Praha občanské sdružení</t>
  </si>
  <si>
    <t>Občanská poradna REMEDIUM</t>
  </si>
  <si>
    <t>J1-121NOS-1</t>
  </si>
  <si>
    <t>3038989</t>
  </si>
  <si>
    <t>Klub REMEDIUM</t>
  </si>
  <si>
    <t>J3-076NOS/2</t>
  </si>
  <si>
    <t>č.j. 278526, id</t>
  </si>
  <si>
    <t>68405359</t>
  </si>
  <si>
    <t>ROSA - centrum pro týrané a osamělé ženy</t>
  </si>
  <si>
    <t>ROSA - Informační a poradenské centrum pro ženy - oběti domácího násilí</t>
  </si>
  <si>
    <t>J1-076NOS/3</t>
  </si>
  <si>
    <t>Telefonická krizová pomoc - SOS linka ROSA</t>
  </si>
  <si>
    <t>J1-076NOS/1</t>
  </si>
  <si>
    <t>čj 278526/07, i</t>
  </si>
  <si>
    <t>ROSA - azylový dům s utajenou adresou pro ženy oběti domácího násilí</t>
  </si>
  <si>
    <t>J3-199NOS/2</t>
  </si>
  <si>
    <t>44990901</t>
  </si>
  <si>
    <t>ROZKOŠ bez RIZIKA</t>
  </si>
  <si>
    <t>Odborné a základní sociální poradenství. Prevence a redukce negativních důsledků prostituce: stigmatizace, hledání zaměstnání mimo prostituci. Poskytujeme: ošacení, hygienu, hrajeme divadlo. Zprostředkováváme kontakty na jiné organizace a instituce.</t>
  </si>
  <si>
    <t>J1-199NOS/1</t>
  </si>
  <si>
    <t>7512478</t>
  </si>
  <si>
    <t>Prevence a redukce negativních důsledků prostituce (kriminality, násilí na ženách, sexuálně přenosných infekcí včetně HIV, stigmatizace v prostituční scéně, sociálního vyloučení a bezdomovectví).</t>
  </si>
  <si>
    <t>J1-249NOS/1</t>
  </si>
  <si>
    <t>6703682</t>
  </si>
  <si>
    <t>27017699</t>
  </si>
  <si>
    <t>Ruka pro život - občanské sdružení</t>
  </si>
  <si>
    <t>Denní stacionář</t>
  </si>
  <si>
    <t>J1-142NOS/2</t>
  </si>
  <si>
    <t>8669867</t>
  </si>
  <si>
    <t>61383783</t>
  </si>
  <si>
    <t>Rytmus o.s.</t>
  </si>
  <si>
    <t>Sociální rehabilitace metodou podporované zaměstnávání v Praze 2</t>
  </si>
  <si>
    <t>J1-142NOS1</t>
  </si>
  <si>
    <t>3090279</t>
  </si>
  <si>
    <t>Osobní asistence dětem a mladým lidem s postižením</t>
  </si>
  <si>
    <t>J1-142NOS/8</t>
  </si>
  <si>
    <t>8280213</t>
  </si>
  <si>
    <t>Sociální rehabilitace metodou podporované zaměstnávání v Praze 6</t>
  </si>
  <si>
    <t>J1-066NOS/2</t>
  </si>
  <si>
    <t>5382060</t>
  </si>
  <si>
    <t>43870937</t>
  </si>
  <si>
    <t>SDM Sedlec SPMP</t>
  </si>
  <si>
    <t>Chráněné bydlení - Nová cesta</t>
  </si>
  <si>
    <t>J1-066NOS/1</t>
  </si>
  <si>
    <t>5705162</t>
  </si>
  <si>
    <t>J1-111NOS/3</t>
  </si>
  <si>
    <t>Č.J.: 735644/10</t>
  </si>
  <si>
    <t>60449985</t>
  </si>
  <si>
    <t>Sdružení klubů neslyšících dětí a mládeže</t>
  </si>
  <si>
    <t>Sociálně aktivizační služby (SAS) pro neslyšící děti a mládež</t>
  </si>
  <si>
    <t>J1-193NOS/3</t>
  </si>
  <si>
    <t>399568/08</t>
  </si>
  <si>
    <t>61383198</t>
  </si>
  <si>
    <t>Sdružení Linka bezpečí</t>
  </si>
  <si>
    <t>Rodičovská linka</t>
  </si>
  <si>
    <t>J1-193NOS/1</t>
  </si>
  <si>
    <t>Linka bezpečí</t>
  </si>
  <si>
    <t>J3-207NOS/1</t>
  </si>
  <si>
    <t>26612933</t>
  </si>
  <si>
    <t>SDRUŽENÍ PRO INTEGRACI A MIGRACI</t>
  </si>
  <si>
    <t>Odborné sociálně právní poradenství migrantům</t>
  </si>
  <si>
    <t>neuvádí nikoho v administrativě, nejasné zajištění služby</t>
  </si>
  <si>
    <t>L</t>
  </si>
  <si>
    <t>Služby registrované v roce 2011 a 2012!</t>
  </si>
  <si>
    <t>Služby registrované v roce 2011 a 2012! Neuvádí nikoho v administrativě, nejasné zajištění služby</t>
  </si>
  <si>
    <t>uvádí zdravotnický personál - kontrola, zda na něj nežádají peníze!</t>
  </si>
  <si>
    <t>Uvádí zdravotnický personál - kontrola, zda na něj nežádají peníze! Odečet 10% poměr</t>
  </si>
  <si>
    <r>
      <rPr>
        <u/>
        <sz val="10"/>
        <rFont val="Arial"/>
        <family val="2"/>
        <charset val="238"/>
      </rPr>
      <t>U</t>
    </r>
    <r>
      <rPr>
        <sz val="10"/>
        <rFont val="Arial"/>
        <family val="2"/>
        <charset val="238"/>
      </rPr>
      <t>vádí zdravotnický personál - kontrola, zda na něj nežádají peníze! Služby registrované v roce 2011 a 2012!</t>
    </r>
  </si>
  <si>
    <t>DK</t>
  </si>
  <si>
    <t>Odečet 10% - poměr PP</t>
  </si>
  <si>
    <t>Odečet 10% - poměr PP, uvádí zdravotnický personál - kontrola, zda na něj nežádají peníze!</t>
  </si>
  <si>
    <t>Odečet 10% - poměr PP. Služby registrované v roce 2011 a 2012!</t>
  </si>
  <si>
    <t>dílčí výpočet - odečet ze žádosti (chyby v rozpočtu apod.)</t>
  </si>
  <si>
    <t>PPp</t>
  </si>
  <si>
    <t>Odečet 10 % - poměr PP</t>
  </si>
  <si>
    <t>Přičteno 10% - 50% uživ III. a IV. Pravděpodobně jsou chybně vyplněná data v přepočtených úvazcích - admin., ve státní dotaci měli poměr 25%</t>
  </si>
  <si>
    <t>Přičteno 10% - 50% uživ III. a IV.</t>
  </si>
  <si>
    <t>Přičteno 10% - nad 50% uživ III. a IV.</t>
  </si>
  <si>
    <t>Odečet 10%  - poměr PP</t>
  </si>
  <si>
    <t>Odečet 10% - poměr PP. Uvádí zdravotnický personál - kontrola, zda na něj nežádají peníze!</t>
  </si>
  <si>
    <t xml:space="preserve">Odečet 10% - poměr PP. </t>
  </si>
  <si>
    <t>Odečet 10% - poměr PP. Přičteno 10% - nad 50% III.a IV.Uvádí zdravotnický personál - kontrola, zda na něj nežádají peníze!</t>
  </si>
  <si>
    <t>Přičteno 10% - nad 50%III.a IV.</t>
  </si>
  <si>
    <t>Přičteno 10% - 50%III.a IV.</t>
  </si>
  <si>
    <t>Přičteno 10% - nad 50% III.a IV.</t>
  </si>
  <si>
    <t>Přičteno 10% - nad 50% III.a IV. Uvádí zdravotnický personál - kontrola, zda na něj nežádají peníze!</t>
  </si>
  <si>
    <t>Přičteno 10% - kombinace forem</t>
  </si>
  <si>
    <t>odečet 10% - poměr PP</t>
  </si>
  <si>
    <t>H</t>
  </si>
  <si>
    <t>Přičteno 10%- nad 50% PP. Uvádí zdravotnický personál - kontrola, zda na něj nežádají peníze!</t>
  </si>
  <si>
    <t>Přičteno 10%- nad 50% PP. Odečet 10% - poměr PP.Uvádí zdravotnický personál - kontrola, zda na něj nežádají peníze!</t>
  </si>
  <si>
    <t>PP</t>
  </si>
  <si>
    <t>reálný návrh - krácení</t>
  </si>
  <si>
    <t>pp</t>
  </si>
  <si>
    <t>Odečet 10% poměr PP. V žádosti  nutné ověřit, zda do personálu nejsou zahrnuti  pracující klienti rehab. -  nutné upravit modelaci grantu!!!</t>
  </si>
  <si>
    <t>Přičteno 10% - 50% uživ III. a IV.  Uvádí zdravotnický personál - kontrola, zda na něj nežádají peníze!</t>
  </si>
  <si>
    <t xml:space="preserve">Přičteno 10% - 50% uživ III. a IV. </t>
  </si>
  <si>
    <t xml:space="preserve">Odečet 10% poměr. Uvádí zdravotnický personál - kontrola, zda na něj nežádají peníze! </t>
  </si>
  <si>
    <t>Přičteno 10% -  nad 50% uživ III. a IV.</t>
  </si>
  <si>
    <t>Přičteno 10% -  50% III.a IV. Uvádí zdravotnický personál - kontrola, zda na něj nežádají peníze!</t>
  </si>
  <si>
    <t>hodPP/hod.úvPP</t>
  </si>
  <si>
    <t>V hodinách př. péče se jeví jako málo efektivní s ohledem na přepočtené úvazky př. péče.</t>
  </si>
  <si>
    <t>Odečet 10% - poměr PP. V hodinách př. péče se jeví jako málo efektivní s ohledem na přepočtené úvazky př. péče.</t>
  </si>
  <si>
    <t>Služby registrované v roce 2011 a 2012! V hodinách př. péče se jeví jako málo efektivní s ohledem na přepočtené úvazky př. péče.</t>
  </si>
  <si>
    <t>Odečet 10% - poměr PP. V hodinách př. péče se jeví jako málo efektivní s ohledem na přepočtené úvazky př. péče.Uvádí zdravotnický personál - kontrola, zda na něj nežádají peníze!</t>
  </si>
  <si>
    <t>Odečet 10% - poměr PP.V hodinách př. péče se jeví jako málo efektivní s ohledem na přepočtené úvazky př. péče.</t>
  </si>
  <si>
    <t>V hodinách př. péče se jeví jako málo efektivní s ohledem na přepočtené úvazky př. péče. Neuvádí nikoho v administrativě, nejasné zajištění služby</t>
  </si>
  <si>
    <t>odečet 10% - poměr PP. V hodinách př. péče se jeví jako málo efektivní s ohledem na přepočtené úvazky př. péče.</t>
  </si>
  <si>
    <t>Vykazují hodiny nad rámec fondu pracovní doby pracovníků v př. péči. Odečet 10% - poměr PP</t>
  </si>
  <si>
    <t xml:space="preserve">Vykazují hodiny nad rámec fondu pracovní doby pracovníků v př. péči. </t>
  </si>
  <si>
    <t>Vykazují hodiny nad rámec fondu pracovní doby pracovníků v př. péči. , nepokryjí to ani dobrovolníci, kteří jsou na 0,5 úvazku</t>
  </si>
  <si>
    <t>slovní hodnocení</t>
  </si>
  <si>
    <t>Odečet 10% poměr PP. Modelace grantu pokrácena o pracující klienty (DPP - ostatní)</t>
  </si>
  <si>
    <t>Odečet 10% poměr PP. Modelace grantu pokrácena o pracující klienty (DPP - ostatní) a kuchaře. POZOR žádají na mzdy kuchařů - nepatří to do zajištění služby.</t>
  </si>
  <si>
    <t>Odečet 10% poměr PP. Modelace grantu upravena o pracující klienty. Nežádají na ně finance.</t>
  </si>
  <si>
    <t>Uvádí pobytovou formu , ale nevykazují lůžka, nutné ověřit -  v této podobě je nelze podpořit, mají zdravotnický personál - kontrola, zda na něj nežádají peníze!</t>
  </si>
  <si>
    <t>AS - Sociálně aktivizační služby pro seniory a osoby se zdravotním postižením</t>
  </si>
  <si>
    <t>Odečet 10% - poměr PP, mají dobrovolníky na necelé dva úvazky</t>
  </si>
  <si>
    <t>Odečet 10% - poměr PP, jedná se o registrovanou sociální službu?</t>
  </si>
  <si>
    <t>Odečet 10% - poměr PP, mají dobrovolníky na 0,25 úvazku</t>
  </si>
  <si>
    <t>přičteno 10% cílová skupina,nejasné zajištění služby uvedenými úvazky.</t>
  </si>
  <si>
    <t>žádost doručená po termínu dne 15.4.2012</t>
  </si>
  <si>
    <t>žádost doručena po termínu dne 16.4.2012</t>
  </si>
  <si>
    <t>odečet 20%,poměr PP ,nízká efektivita.Důležitá cílová skupina pro poradenství.V registru neuvádí soc.prac.,v žádosti ano.</t>
  </si>
  <si>
    <t>odečet 20%,poměr PP,chybně vykázané hodiny PP,</t>
  </si>
  <si>
    <t>nehodnoceno nová služba,nepodpořeno z MPSV</t>
  </si>
  <si>
    <t>nesoulad žádost-registrace-odečet 10%,v reg.není terénní forma,nemohou žádat cestovné za klienty,odečet 10 000,-</t>
  </si>
  <si>
    <t>odečet 10% za poměr PP,specifická cílová skupina</t>
  </si>
  <si>
    <t>odečet 20% poměr PP a efektivita</t>
  </si>
  <si>
    <t>nepodpořeno, nová služba- registrace 2011</t>
  </si>
  <si>
    <t>nesoulad mezi žádostí a registrací.v reg.chybí soc.prac.</t>
  </si>
  <si>
    <t>nejedná se o novou službu, přeregistrace-Jarolímek</t>
  </si>
  <si>
    <t>služba se nejeví efektivně,3 hod.týdně,</t>
  </si>
  <si>
    <t>odečet 20% poměr PP a efektivit, v reg.není uveden soc.pracovník ani výše úvazku</t>
  </si>
  <si>
    <t>specifická cílová skupina,v reg.není uveden soc.pracovník</t>
  </si>
  <si>
    <t>v reg.nejasný popis pers.zajištění soc.služby, ale celé organizace, neuvádějí soc.prac.</t>
  </si>
  <si>
    <t>z reg.není jasné prs.zajištění obou forem poskytování soc.služby ( terén nepřetržitě). Z popisu se spíše jedná o obecné soc.por., které není zaměřené na konkrétní služby</t>
  </si>
  <si>
    <t>spec.cílová skupina,ojedinělá služba na území HMP</t>
  </si>
  <si>
    <t>nejedná se o odborné soc.poradenství.Ve státní dotaci obdrželi 0Kč.</t>
  </si>
  <si>
    <t>specifická cílová skupina,přičteno 10%</t>
  </si>
  <si>
    <t>nesoulad mezi žádostí a registrací personální služby-odečet 10%,nemožnost pers..obsazení  vzhledem k  uváděné prac.době.</t>
  </si>
  <si>
    <t>v popisu služby popsáno por.i jako základní,což nekoresponduje s druhem služby-odečet 10%, dále realizují služby,které nepatří do soc.poradenství.(osobní asistence)</t>
  </si>
  <si>
    <t>přičteno 20% -cílová skupina,kvalitně nastavená služba</t>
  </si>
  <si>
    <t>nesoulad mezi žádostí a registrací-odečet 10%</t>
  </si>
  <si>
    <t>nedostatečně nezdůvodněný nárůst požadavku i rozpočtu-odečet 10%</t>
  </si>
  <si>
    <t>6138239</t>
  </si>
  <si>
    <t>nesoulad mezi žádostí a registrací. V registraci mají pracovníky jen OSVČ</t>
  </si>
  <si>
    <t>2561884</t>
  </si>
  <si>
    <t>specifiská cílová skupina-přičíst 10%</t>
  </si>
  <si>
    <t>3991372</t>
  </si>
  <si>
    <t>odečet 20%-poměr PP,efektivita</t>
  </si>
  <si>
    <t>nehodnoceno, službu v časovém rozsahu nelze zajistit prs.složením v registru , dle popisu se nejedná o odborné soc.poradenství.</t>
  </si>
  <si>
    <t>přičteno 10% - specifická cílová skupina</t>
  </si>
  <si>
    <t>odečet 20%-nejasný popis služby,</t>
  </si>
  <si>
    <t>dle registru nelze zajistit soc.službu v uváděném rozsahu 0,8 úvazku-odečet 10%,</t>
  </si>
  <si>
    <t>službu nelze zajistit bez zaměstnanců ve stálém PP.Prac.pozice dle registru MPSV-neobsazeno</t>
  </si>
  <si>
    <t>rozpor mezi časovým rozsahem služby registru a žádosti ( v popisu)-odečet 10%,soc.službu nelze zajistit na 0,9úvazku v PP.</t>
  </si>
  <si>
    <t>z registru není jasný způsob poskytování služby, ani časový rámec</t>
  </si>
  <si>
    <t>není jasné, jak zajistit službu pro 3 800uživatelů s pers.zajištěním 1,6PP-odečet 10%,v popisu službyjsou činnosti , které nejsou odborným poradenstvím, ale jiným typem služby (kriz.pomoc,nízkopr.zařízení,)-odečet 10%</t>
  </si>
  <si>
    <t>reál/požadavku (nesmí překročit 100%)</t>
  </si>
  <si>
    <t>reálný návrh podpory</t>
  </si>
  <si>
    <t>Celkem</t>
  </si>
  <si>
    <t>* jednotka: H - hodiny přímé péče, PP - počet přepočtených úvazků, L - lůžko, DK - denní kapacita, PPp - počet přepočtených úvazků v přímé péči</t>
  </si>
  <si>
    <t>PROGRAM J3 - PODPORA SOCIÁLNÍHO PORADENSTVÍ</t>
  </si>
  <si>
    <t>J1-151NOS/1</t>
  </si>
  <si>
    <t>5941977</t>
  </si>
  <si>
    <t>44846339</t>
  </si>
  <si>
    <t>Sdružení pro komplexní péči při dětské mozkové obrně (SDMO), o. s.</t>
  </si>
  <si>
    <t>Středisko ucelené rehabilitace při DMO</t>
  </si>
  <si>
    <t>J1-042NOS/2</t>
  </si>
  <si>
    <t>2494957</t>
  </si>
  <si>
    <t>44849656</t>
  </si>
  <si>
    <t>Sdružení rodičů a přátel Střediska "DAR" o.s.</t>
  </si>
  <si>
    <t>respitní péče - odlehčovací služby</t>
  </si>
  <si>
    <t>pobytové - teréní</t>
  </si>
  <si>
    <t>J3-001NOS/30</t>
  </si>
  <si>
    <t>2500401</t>
  </si>
  <si>
    <t>65399447</t>
  </si>
  <si>
    <t>Sjednocená organizace nevidomých a slabozrakých ČR</t>
  </si>
  <si>
    <t>Sociálně právní poradenství pro zrakově postižené občany - Praha</t>
  </si>
  <si>
    <t>J1-170NOS/1</t>
  </si>
  <si>
    <t>3745494</t>
  </si>
  <si>
    <t>60449730</t>
  </si>
  <si>
    <t>SLUNEČNÍ DOMOV-MÍSTNÍ ORGANIZACE SPMP,PRAHA 9</t>
  </si>
  <si>
    <t>Sluneční domov - týdenní stacionář rodinného typu pro osoby s autismem</t>
  </si>
  <si>
    <t>J1-185NOS/3</t>
  </si>
  <si>
    <t>3784936</t>
  </si>
  <si>
    <t>00552534</t>
  </si>
  <si>
    <t>Společnost "E" / Czech Epilepsy Association, o. s.</t>
  </si>
  <si>
    <t>Sociálně aktivizační služby pro seniory a osoby se zdravotním postižením – pro osoby s epilepsií a jejich blízké</t>
  </si>
  <si>
    <t>J3-185NOS/1</t>
  </si>
  <si>
    <t>3793589</t>
  </si>
  <si>
    <t>Odborné sociální poradenství pro lidi s epilepsií a jejich blízké</t>
  </si>
  <si>
    <t>J1-113NOS/1</t>
  </si>
  <si>
    <t>8195232</t>
  </si>
  <si>
    <t>45247439</t>
  </si>
  <si>
    <t>Společnost DUHA - integrace osob s mentálním postižením</t>
  </si>
  <si>
    <t>Chráněné bydlení Společnosti DUHA</t>
  </si>
  <si>
    <t>J1-113NOS/3</t>
  </si>
  <si>
    <t>7335716</t>
  </si>
  <si>
    <t>Centru denních služeb NOVÁ DUHA a Centrum denních služeb Galerie Duhovka</t>
  </si>
  <si>
    <t>J3-143NOS/2</t>
  </si>
  <si>
    <t>7956214</t>
  </si>
  <si>
    <t>00443093</t>
  </si>
  <si>
    <t>Společnost pro podporu lidí s mentálním postižením v České republice, o.s.</t>
  </si>
  <si>
    <t>Poradenské centrum SPMP ČR, o.s.</t>
  </si>
  <si>
    <t>J1-134NOS/1</t>
  </si>
  <si>
    <t>2534682</t>
  </si>
  <si>
    <t>65995287</t>
  </si>
  <si>
    <t>Společnou cestou, o.s.</t>
  </si>
  <si>
    <t>Azylové ubytování pro matky a rodiny dětmi o. s. Společnou cestou</t>
  </si>
  <si>
    <t>J1-134NOS/5</t>
  </si>
  <si>
    <t>4044587</t>
  </si>
  <si>
    <t>Aktivizace rodin o. s. Společnou cestou</t>
  </si>
  <si>
    <t>J3-134NOS/4</t>
  </si>
  <si>
    <t>5798526</t>
  </si>
  <si>
    <t>Občanská poradna o. s. Společnou cestou</t>
  </si>
  <si>
    <t>J1-126NOC/1</t>
  </si>
  <si>
    <t>6348050</t>
  </si>
  <si>
    <t>69780145</t>
  </si>
  <si>
    <t>Středisko křesťanské pomoci Horní Počernice</t>
  </si>
  <si>
    <t>Středisko křesťanské pomoci Horní Počernice - azylový dům</t>
  </si>
  <si>
    <t>J1-126NOC/4</t>
  </si>
  <si>
    <t>4996376</t>
  </si>
  <si>
    <t>Středisko křesťanské pomoci Horní Počernice - sociálně aktivizační služby pro rodiny s dětmi</t>
  </si>
  <si>
    <t>J1-077NOS/1</t>
  </si>
  <si>
    <t>2206550</t>
  </si>
  <si>
    <t>63111918</t>
  </si>
  <si>
    <t>STŘEP, o. s. - České centrum pro sanaci rodiny</t>
  </si>
  <si>
    <t>J3-177NOS/1</t>
  </si>
  <si>
    <t>6963442</t>
  </si>
  <si>
    <t>úvazky celkem</t>
  </si>
  <si>
    <t>úvazky přímá péče</t>
  </si>
  <si>
    <t>úvazky ostatní</t>
  </si>
  <si>
    <t>poměr</t>
  </si>
  <si>
    <t>Poznámky</t>
  </si>
  <si>
    <t>úhrady dle MPSV</t>
  </si>
  <si>
    <t>úhrady dle MPSV - d.stac, cds</t>
  </si>
  <si>
    <t>fondy zdravotních pojišťoven dle MPSV</t>
  </si>
  <si>
    <t>jednotka</t>
  </si>
  <si>
    <t>jednotka kvantitativně</t>
  </si>
  <si>
    <t>cenová hladina</t>
  </si>
  <si>
    <t>cenová hladina - upraveno o %</t>
  </si>
  <si>
    <t>výpočet dle cenové hladiny</t>
  </si>
  <si>
    <t>úprava o úhrady + zp</t>
  </si>
  <si>
    <t>odečet NEI PO</t>
  </si>
  <si>
    <t>krácení na 20%</t>
  </si>
  <si>
    <t>optimální návrh podpory</t>
  </si>
  <si>
    <t>00676535</t>
  </si>
  <si>
    <t>Svaz neslyšících a nedoslýchavých v České republice</t>
  </si>
  <si>
    <t>Poradna pro osoby se sluchovým postižením Praha</t>
  </si>
  <si>
    <t>J1-177NOS/13</t>
  </si>
  <si>
    <t>5307364</t>
  </si>
  <si>
    <t>Tlumočnické služby pro osoby se sluchovým postižením</t>
  </si>
  <si>
    <t>J3-204NOS/2</t>
  </si>
  <si>
    <t>2225351</t>
  </si>
  <si>
    <t>00473146</t>
  </si>
  <si>
    <t>Svaz paraplegiků</t>
  </si>
  <si>
    <t>Odborné sociální poradenství</t>
  </si>
  <si>
    <t>J1-204NOS/3</t>
  </si>
  <si>
    <t>2559061</t>
  </si>
  <si>
    <t>Svaz paraplegiků /Czech paraplegic association - CZEPA/</t>
  </si>
  <si>
    <t>J3-260NOS/1</t>
  </si>
  <si>
    <t>8526230</t>
  </si>
  <si>
    <t>00674443</t>
  </si>
  <si>
    <t>Svaz postižených civilizačními chorobami v České republice, o. s.</t>
  </si>
  <si>
    <t>J1-106NOS/3</t>
  </si>
  <si>
    <t>6357528</t>
  </si>
  <si>
    <t>00536334</t>
  </si>
  <si>
    <t>Svaz tělesně postižených v České republice, o.s.</t>
  </si>
  <si>
    <t>Sociálně aktivizační služby STP v ČR, o.s.</t>
  </si>
  <si>
    <t>J3-106NOS/1</t>
  </si>
  <si>
    <t>9693809</t>
  </si>
  <si>
    <t>Sociální poradenství STP v ČR, o.s. Praha</t>
  </si>
  <si>
    <t>J1-167NOS/1</t>
  </si>
  <si>
    <t>2077002</t>
  </si>
  <si>
    <t>41192109</t>
  </si>
  <si>
    <t>Škola SPMP Modrý klíč</t>
  </si>
  <si>
    <t>J1-167NOS/2</t>
  </si>
  <si>
    <t>7245581</t>
  </si>
  <si>
    <t>Škola SPMP Modrý klíč - týdenní stacionář</t>
  </si>
  <si>
    <t>J1-171NOS/1</t>
  </si>
  <si>
    <t>8076553</t>
  </si>
  <si>
    <t>26604655</t>
  </si>
  <si>
    <t>Textilní dílna Gawain</t>
  </si>
  <si>
    <t>J1-211NOP/11</t>
  </si>
  <si>
    <t>1492747</t>
  </si>
  <si>
    <t>26200481</t>
  </si>
  <si>
    <t>Tyfloservis, o.p.s.</t>
  </si>
  <si>
    <t>Tyfloservis - Krajské ambulantní středisko Praha a Střední Čechy</t>
  </si>
  <si>
    <t>J1-107NOS/1</t>
  </si>
  <si>
    <t>9845202</t>
  </si>
  <si>
    <t>64934829</t>
  </si>
  <si>
    <t>UNIE ROSKA V ČR, REGIONÁLNÍ ORGANIZACE ROSKA PRAHA</t>
  </si>
  <si>
    <t>J3-044NOS/1</t>
  </si>
  <si>
    <t>2163172</t>
  </si>
  <si>
    <t>26636654</t>
  </si>
  <si>
    <t>VIDA, o.s.</t>
  </si>
  <si>
    <t>VIDA centrum Praha</t>
  </si>
  <si>
    <t>J1-162NOS/1</t>
  </si>
  <si>
    <t>6467278</t>
  </si>
  <si>
    <t>26599571</t>
  </si>
  <si>
    <t>Vlastní cestou, o.s.</t>
  </si>
  <si>
    <t>Osobní asistence pro osoby s tělesným a kombinovaný postižením</t>
  </si>
  <si>
    <t>J1-063POH/1</t>
  </si>
  <si>
    <t>3931828</t>
  </si>
  <si>
    <t>70922306</t>
  </si>
  <si>
    <t>Základní škola a střední škola waldorfská</t>
  </si>
  <si>
    <t>Základní škola a střední škola waldorfská, Dílna JINAN</t>
  </si>
  <si>
    <t>J1-109NOC/9</t>
  </si>
  <si>
    <t>7811034</t>
  </si>
  <si>
    <t>00445258</t>
  </si>
  <si>
    <t>Židovská obec v Praze</t>
  </si>
  <si>
    <t>J1-109NOC/10</t>
  </si>
  <si>
    <t>9721056</t>
  </si>
  <si>
    <t>J1-109NOC/2</t>
  </si>
  <si>
    <t>6470889</t>
  </si>
  <si>
    <t>Komplexní domácí péče EZRA</t>
  </si>
  <si>
    <t>J1-109NOC/1</t>
  </si>
  <si>
    <t>2105271</t>
  </si>
  <si>
    <t>Domov sociální péče Hagibor</t>
  </si>
  <si>
    <t>J1-109NOC/8</t>
  </si>
  <si>
    <t>4039839</t>
  </si>
  <si>
    <t>J1-109NOC/7</t>
  </si>
  <si>
    <t>1472620</t>
  </si>
  <si>
    <t>J1-150NOS/7</t>
  </si>
  <si>
    <t>8651712</t>
  </si>
  <si>
    <t>00571709</t>
  </si>
  <si>
    <t>ŽIVOT 90</t>
  </si>
  <si>
    <t>CENTRUM DENNÍCH SLUŽEB PRO SENIORY</t>
  </si>
  <si>
    <t>J1-150NOS/2</t>
  </si>
  <si>
    <t>4535746</t>
  </si>
  <si>
    <t>ODLEHČOVACÍ POBYTOVÉ A REHABILITAČNÍ CENTRUM PRO SENIORY</t>
  </si>
  <si>
    <t>J1-150NOS/8</t>
  </si>
  <si>
    <t>4892203</t>
  </si>
  <si>
    <t>Senior telefon - nepřetržitá telefonická krizová pomoc pro seniory a jejich blízké</t>
  </si>
  <si>
    <t>J3-150NOS/1</t>
  </si>
  <si>
    <t>5031351</t>
  </si>
  <si>
    <t>SOCIÁLNÍ A ODBORNÉ PORADENSTVÍ PRO SENIORY A JEJICH BLÍZKÉ</t>
  </si>
  <si>
    <t>Kód služby</t>
  </si>
  <si>
    <t>IČ</t>
  </si>
  <si>
    <t>Název žadatele</t>
  </si>
  <si>
    <t>Název služby</t>
  </si>
  <si>
    <t>Druh služby</t>
  </si>
  <si>
    <t>Cílová skupina</t>
  </si>
  <si>
    <t>Podprogram</t>
  </si>
  <si>
    <t>Personální zajištění</t>
  </si>
  <si>
    <t>Přehled zaměstnanců</t>
  </si>
  <si>
    <t>Finanční rozvaha k zajištění provozu služby</t>
  </si>
  <si>
    <t>Rozpočet poskytované služby a požadavek od HMP</t>
  </si>
  <si>
    <t>Forma poskytované služby</t>
  </si>
  <si>
    <t>Kód programu</t>
  </si>
  <si>
    <t>Stupeň I.</t>
  </si>
  <si>
    <t>Stupeň II.</t>
  </si>
  <si>
    <t>Stupeň III.</t>
  </si>
  <si>
    <t>Stupeň IV.</t>
  </si>
  <si>
    <t>Stupeň ostatní</t>
  </si>
  <si>
    <t>Osob celkem</t>
  </si>
  <si>
    <t>Kapacita - v závislosti na druhu služby</t>
  </si>
  <si>
    <t>Číslo registrace socální služby</t>
  </si>
  <si>
    <t>Datum registrace sociální služby</t>
  </si>
  <si>
    <t>Dobrovolníci / počet hodin za měsíc</t>
  </si>
  <si>
    <t>DPČ - prac. v přímé péči - přepočtené úvazky - cekem</t>
  </si>
  <si>
    <t>DPČ - ostatní prac. - přepočtené úvazky - cekem</t>
  </si>
  <si>
    <t>DPP - prac. v přímé péči - přepočtené úvazky - celkem</t>
  </si>
  <si>
    <t>DPP - ostatní prac. -přepočtené úvazky - celkem</t>
  </si>
  <si>
    <t>Prac. v přímé péči- přepočtené úvazky - celkem</t>
  </si>
  <si>
    <t>Administrativní a ostatní prac. - přepočtené úvazky - celkem</t>
  </si>
  <si>
    <t>Zdravotničtí pracovníci - počet celkem</t>
  </si>
  <si>
    <t>Zdravotničtí pracovníci - přepočtené úvazky - celkem</t>
  </si>
  <si>
    <t>Dotační program</t>
  </si>
  <si>
    <t>Uživatel - skutečnost 2011</t>
  </si>
  <si>
    <t>Uživatel - plán 2012</t>
  </si>
  <si>
    <t>Lůžka - skutečnost 2011</t>
  </si>
  <si>
    <t>Lůžka - plán 2012</t>
  </si>
  <si>
    <t>Max. denní kapacita - skutečnost 2011</t>
  </si>
  <si>
    <t>Max. denní kapacita - plán 2012</t>
  </si>
  <si>
    <t>Počet hodin přímé péče - skutečnost 2011</t>
  </si>
  <si>
    <t>Počet hodin přímé péče - plán 2012</t>
  </si>
  <si>
    <t>Maximální okamžitá kapacita - skutečnost 2011</t>
  </si>
  <si>
    <t>Maximální okamžitá kapacita - plán 2012</t>
  </si>
  <si>
    <t>Dotace HMP-soc.oblast - 2010</t>
  </si>
  <si>
    <t>Dotace HMP-soc.oblast - 2011</t>
  </si>
  <si>
    <t>Dotace HMP-soc.oblast - schválené zdroje 2012</t>
  </si>
  <si>
    <t>Dotace HMP-soc.oblast - nárokované zdroje  2012</t>
  </si>
  <si>
    <t>HMP-zdravotnictví - 2010</t>
  </si>
  <si>
    <t>HMP-zdravotnictví - 2011</t>
  </si>
  <si>
    <t>HMP-zdravotnictví - schválené zdroje 2012</t>
  </si>
  <si>
    <t>HMP-zdravotnictví - nárokované zdroje  2012</t>
  </si>
  <si>
    <t>MČ - 2010</t>
  </si>
  <si>
    <t>MČ - 2011</t>
  </si>
  <si>
    <t>MČ - schválené zdroje 2012</t>
  </si>
  <si>
    <t>MČ - nárokované zdroje  2012</t>
  </si>
  <si>
    <t>Příspěvek zřizovatele - 2010</t>
  </si>
  <si>
    <t>Příspěvek zřizovatele - 2011</t>
  </si>
  <si>
    <t>Příspěvek zřizovatele - schválené zdroje 2012</t>
  </si>
  <si>
    <t>Příspěvek zřizovatele - nárokované zdroje  2012</t>
  </si>
  <si>
    <t>Úhrady uživatele - příspěvky na péči 2010</t>
  </si>
  <si>
    <t>Úhrady uživatele - příspěvky na péči 2011</t>
  </si>
  <si>
    <t>Úhrady uživatele - příspěvky na péči - schválené zdroje 2012</t>
  </si>
  <si>
    <t>Úhrady uživatele - příspěvky na péči - nárokované zdroje  2012</t>
  </si>
  <si>
    <t>Úhrady uživatelů - 2010</t>
  </si>
  <si>
    <t>Úhrady uživatelů - 2011</t>
  </si>
  <si>
    <t>Úhrady uživatelů - schválené zdroje 2012</t>
  </si>
  <si>
    <t>Úhrady uživatelů - nárokované zdroje  2012</t>
  </si>
  <si>
    <t>Úhrady za fakultativní služby - 2010</t>
  </si>
  <si>
    <t>Úhrady za fakultativní služby - 2011</t>
  </si>
  <si>
    <t>Úhrady za fakultativní služby - schválené zdroje 2012</t>
  </si>
  <si>
    <t>Úhrady za fakultativní služby - nárokované zdroje  2012</t>
  </si>
  <si>
    <t>Dotace MPSV - 2010</t>
  </si>
  <si>
    <t>Dotace MPSV - 2011</t>
  </si>
  <si>
    <t>Dotace MPSV - schválené zdroje 2012</t>
  </si>
  <si>
    <t>Dotace MPSV - nárokované zdroje  2012</t>
  </si>
  <si>
    <t>Fondy zdrav. pojišťoven - 2010</t>
  </si>
  <si>
    <t>Fondy zdrav. pojišťoven - 2011</t>
  </si>
  <si>
    <t>Fondy zdrav. pojišťoven - schválené zdroje 2012</t>
  </si>
  <si>
    <t>Fondy zdrav. pojišťoven - nárokované zdroje  2012</t>
  </si>
  <si>
    <t>Prostředky strukturálních fondů EU - 2010</t>
  </si>
  <si>
    <t>Prostředky strukturálních fondů EU - 2011</t>
  </si>
  <si>
    <t>Prostředky strukturálních fondů EU - schválené zdroje 2012</t>
  </si>
  <si>
    <t>Prostředky strukturálních fondů EU - nárokované zdroje  2012</t>
  </si>
  <si>
    <t>Ostatní (nasčítání zbytku zdrojů) - 2010</t>
  </si>
  <si>
    <t>Ostatní (nasčítání zbytku zdrojů) - 2011</t>
  </si>
  <si>
    <t>Ostatní (nasčítání zbytku zdrojů) - schválené zdroje 2012</t>
  </si>
  <si>
    <t>Ostatní (nasčítání zbytku zdrojů) - nárokované zdroje  2012</t>
  </si>
  <si>
    <t>Rozpočet služby 2010</t>
  </si>
  <si>
    <t>Rozpočet služby 2011</t>
  </si>
  <si>
    <t>Rozpočet služby 2012</t>
  </si>
  <si>
    <t>Dotace HMP - soc. oblast 2010</t>
  </si>
  <si>
    <t>Dotace HMP - soc. oblast 2011</t>
  </si>
  <si>
    <t>Požadavek na dotaci HMP 2012</t>
  </si>
  <si>
    <t>J1-258NOS/1</t>
  </si>
  <si>
    <t>č.j. 67692/09 i</t>
  </si>
  <si>
    <t>27053679</t>
  </si>
  <si>
    <t>"A DOMA o.s."</t>
  </si>
  <si>
    <t>Osobní asistence</t>
  </si>
  <si>
    <t>J1</t>
  </si>
  <si>
    <t>Podpora sociálních služeb poskytovaných občanům hlavního města Prahy</t>
  </si>
  <si>
    <t>Služby sociální péče</t>
  </si>
  <si>
    <t>OA - Osobní asistence</t>
  </si>
  <si>
    <t>teréní</t>
  </si>
  <si>
    <t>senioři</t>
  </si>
  <si>
    <t>J3</t>
  </si>
  <si>
    <t>7389672</t>
  </si>
  <si>
    <t>26607468</t>
  </si>
  <si>
    <t>"Občanské sdružení Logo"</t>
  </si>
  <si>
    <t>Odborné sociální poradenství pro osoby s poruchami komunikace</t>
  </si>
  <si>
    <t>SOC 2011</t>
  </si>
  <si>
    <t>programy na rok 2012</t>
  </si>
  <si>
    <t>Podpora odborného sociálního poradenství</t>
  </si>
  <si>
    <t>SP - Sociální poradenství</t>
  </si>
  <si>
    <t>ambulantní - teréní</t>
  </si>
  <si>
    <t>osoby se specifickým druhem postižení: osoby s chronickým duševním onemocněním, osoby se sluchovým postižením, osoby se zrakovým postižením, osoby s poruchou autistického spektra, osoby s Alzheimerovou chorobou, epileptici, osoby s tělesným postižením – vozíčkáři)</t>
  </si>
  <si>
    <t>J1-O.S.LOGO</t>
  </si>
  <si>
    <t>6468572</t>
  </si>
  <si>
    <t>Sociální rehabilitace pro osoby s poruchami komunikace a hybnosti</t>
  </si>
  <si>
    <t>Služby sociální prevence</t>
  </si>
  <si>
    <t>SR - Sociální rehabilitace</t>
  </si>
  <si>
    <t>J1-135NOS/1</t>
  </si>
  <si>
    <t>9122659</t>
  </si>
  <si>
    <t>26529301</t>
  </si>
  <si>
    <t>"Sdružení na pomoc dětem s handicapy"</t>
  </si>
  <si>
    <t>Centrum denních služeb v Komunitním centru Motýlek</t>
  </si>
  <si>
    <t>CD - Centra denních služeb</t>
  </si>
  <si>
    <t>ambulantní</t>
  </si>
  <si>
    <t>osoby s mentálním postižením</t>
  </si>
  <si>
    <t>J1-117NOS/1</t>
  </si>
  <si>
    <t>Č. j.: 755740/0</t>
  </si>
  <si>
    <t>67778399</t>
  </si>
  <si>
    <t>"Villa Vallila"</t>
  </si>
  <si>
    <t>Odlehčovací služby ve Ville Vallile</t>
  </si>
  <si>
    <t>OS - Odlehčovací služby</t>
  </si>
  <si>
    <t>pobytové</t>
  </si>
  <si>
    <t>osoby se zdravotním postižením</t>
  </si>
  <si>
    <t>J1-097NOS/3</t>
  </si>
  <si>
    <t>3202836</t>
  </si>
  <si>
    <t>26529122</t>
  </si>
  <si>
    <t>"YMCA Praha o.s."</t>
  </si>
  <si>
    <t>Streetwork YMCA Praha</t>
  </si>
  <si>
    <t>TP - Terénní programy</t>
  </si>
  <si>
    <t>děti a mládež ve věku od 6 do 26 let ohrožené společensky nežádoucími jevy</t>
  </si>
  <si>
    <t>J1-063NOS/3</t>
  </si>
  <si>
    <t>8004178</t>
  </si>
  <si>
    <t>67365256</t>
  </si>
  <si>
    <t>ACORUS, o.s.</t>
  </si>
  <si>
    <t>ACORUS - azylový dům</t>
  </si>
  <si>
    <t>AD - Azylové domy</t>
  </si>
  <si>
    <t>oběti domácího násilí</t>
  </si>
  <si>
    <t>J3-063NOS/1</t>
  </si>
  <si>
    <t>3301272</t>
  </si>
  <si>
    <t>ACORUS - poradna pro osoby ohrožené domácím násilím</t>
  </si>
  <si>
    <t>J1-063NOS/2</t>
  </si>
  <si>
    <t>3009554</t>
  </si>
  <si>
    <t>ACORUS - krizová pomoc</t>
  </si>
  <si>
    <t>KP - Krizová pomoc</t>
  </si>
  <si>
    <t>J1-253NOS/1</t>
  </si>
  <si>
    <t>4851969</t>
  </si>
  <si>
    <t>22665005</t>
  </si>
  <si>
    <t>ALMA FEMINA o. s.</t>
  </si>
  <si>
    <t>Centrum služeb následné péče pro ženy ALMA</t>
  </si>
  <si>
    <t>SN - Služby následné péče - pohybová</t>
  </si>
  <si>
    <t>jiné problémové skupiny osob</t>
  </si>
  <si>
    <t>8941598</t>
  </si>
  <si>
    <t>28441397</t>
  </si>
  <si>
    <t>Alzheimercentrum Filipov o.p.s.</t>
  </si>
  <si>
    <t>Alzheimercentrum Zlosyň o.p.s.</t>
  </si>
  <si>
    <t>DR - Domovy se zvláštním režimem</t>
  </si>
  <si>
    <t>pobytové - ambulantní</t>
  </si>
  <si>
    <t>osoby s chronickým duševním onemocněním</t>
  </si>
  <si>
    <t>9924510</t>
  </si>
  <si>
    <t>4776459</t>
  </si>
  <si>
    <t>29029651</t>
  </si>
  <si>
    <t>Alzheimercentrum Průhonice o.p.s.</t>
  </si>
  <si>
    <t>1112573</t>
  </si>
  <si>
    <t>27052141</t>
  </si>
  <si>
    <t>Amelie, o.s.</t>
  </si>
  <si>
    <t>Centrum Amelie Praha, Šaldova 337/15, Praha 8, 186 00</t>
  </si>
  <si>
    <t>osoby s chronickým onemocněním</t>
  </si>
  <si>
    <t>J3-222NOS/1</t>
  </si>
  <si>
    <t>1679799</t>
  </si>
  <si>
    <t>26611716</t>
  </si>
  <si>
    <t>APPN, o. s.</t>
  </si>
  <si>
    <t>APPN - Informace jako nástroj proti diskriminaci</t>
  </si>
  <si>
    <t>J1-222NOS/2</t>
  </si>
  <si>
    <t>4385424</t>
  </si>
  <si>
    <t>APPN - Zpřístupnění trhu práce pro osoby se sluchovým postižením</t>
  </si>
  <si>
    <t>osoby se sluchovým postižením</t>
  </si>
  <si>
    <t>J1-099NOC/22</t>
  </si>
  <si>
    <t>1500866</t>
  </si>
  <si>
    <t>43873499</t>
  </si>
  <si>
    <t>Arcidiecézní charita Praha</t>
  </si>
  <si>
    <t>Dům Gloria - Azylový dům proženy a matky s dětmi</t>
  </si>
  <si>
    <t>rodiny s dítětem/dětmi</t>
  </si>
  <si>
    <t>J3-099NOC/11</t>
  </si>
  <si>
    <t>7026827</t>
  </si>
  <si>
    <t>Pomoc migrantům a uprchlíkům - Poradna pro migranty a uprchlíky</t>
  </si>
  <si>
    <t>J2-099NOC/9</t>
  </si>
  <si>
    <t>5192117</t>
  </si>
  <si>
    <t>Azylový dům sv. Terezie - azylový dům</t>
  </si>
  <si>
    <t>Podpora sociálních služeb určených pro cílovou skupinu osob bez přístřeší</t>
  </si>
  <si>
    <t>osoby bez přístřeší</t>
  </si>
  <si>
    <t>J3-099NOC/21</t>
  </si>
  <si>
    <t>3557945</t>
  </si>
  <si>
    <t>Poradna Magdala</t>
  </si>
  <si>
    <t>oběti trestné činnosti</t>
  </si>
  <si>
    <t>J1-099NOC/1</t>
  </si>
  <si>
    <t>1980929</t>
  </si>
  <si>
    <t>Dům Fatima - centrum pro tělesně postižené</t>
  </si>
  <si>
    <t>osoby s tělesným postižením</t>
  </si>
  <si>
    <t>J1-099NOC/23</t>
  </si>
  <si>
    <t>8168193</t>
  </si>
  <si>
    <t>Domov pro seniory Mukařov</t>
  </si>
  <si>
    <t>DS - Domovy pro seniory</t>
  </si>
  <si>
    <t>J3-099NOC/5</t>
  </si>
  <si>
    <t>3615489</t>
  </si>
  <si>
    <t>Poradna pro lidi v tísni</t>
  </si>
  <si>
    <t>osoby v krizi</t>
  </si>
  <si>
    <t>J2-099NOC/14</t>
  </si>
  <si>
    <t>6879970</t>
  </si>
  <si>
    <t>Azylový dům sv. terezie - nízkoprahové denní centrum</t>
  </si>
  <si>
    <t>NC - Nízkoprahová denní centra</t>
  </si>
  <si>
    <t>J1-099NOC/3</t>
  </si>
  <si>
    <t>8140618</t>
  </si>
  <si>
    <t>Agentura asistenční služby pro lidi s tělesným postižením</t>
  </si>
  <si>
    <t>J2-099NOC/13</t>
  </si>
  <si>
    <t>3700404</t>
  </si>
  <si>
    <t>Azylový dům sv. Terezie - noclehárna</t>
  </si>
  <si>
    <t>NO - Noclehárny</t>
  </si>
  <si>
    <t>J1-099NOC/25</t>
  </si>
  <si>
    <t>8557627</t>
  </si>
  <si>
    <t>Týdenní stacionář pro seniory</t>
  </si>
  <si>
    <t>TS - Týdenní stacionáře</t>
  </si>
  <si>
    <t>J1-099NOC/24</t>
  </si>
  <si>
    <t>1457478</t>
  </si>
  <si>
    <t>Denní stacionář pro seniory</t>
  </si>
  <si>
    <t>DS - Denní stacionáře</t>
  </si>
  <si>
    <t>J1-175NOS/8</t>
  </si>
  <si>
    <t>7966860</t>
  </si>
  <si>
    <t>40613411</t>
  </si>
  <si>
    <t>Armáda spásy v ČR</t>
  </si>
  <si>
    <t>Armáda spásy, centrum sociálních služeb Bohuslava Bureše</t>
  </si>
  <si>
    <t>J1-119NOS/1</t>
  </si>
  <si>
    <t>8483647</t>
  </si>
  <si>
    <t>63830540</t>
  </si>
  <si>
    <t>Asistence o.s.</t>
  </si>
  <si>
    <t>osobní asistence</t>
  </si>
  <si>
    <t>osoby s kombinovaným postižením</t>
  </si>
  <si>
    <t>J1-119NOS/2</t>
  </si>
  <si>
    <t>8759757</t>
  </si>
  <si>
    <t>sociální rehabilitace</t>
  </si>
  <si>
    <t>J1-195NOS/1</t>
  </si>
  <si>
    <t>6970419</t>
  </si>
  <si>
    <t>48133493</t>
  </si>
  <si>
    <t>Asociace organizací neslyšících, nedoslýchavých a jejich přátel</t>
  </si>
  <si>
    <t>Tlumočnické služby pro neslyšící</t>
  </si>
  <si>
    <t>TS - Tlumočnické služby</t>
  </si>
  <si>
    <t>J1-159NOS/3</t>
  </si>
  <si>
    <t>9864940</t>
  </si>
  <si>
    <t>26623064</t>
  </si>
  <si>
    <t>Asociace pomáhající lidem s autismem - APLA Praha, Střední Čechy, o.s.</t>
  </si>
  <si>
    <t>Odlehčovací služby pro lidi s autismem</t>
  </si>
  <si>
    <t>J3-159NOS/4</t>
  </si>
  <si>
    <t>2284277</t>
  </si>
  <si>
    <t>Odborné sociální poradenství pro lidi s autismem</t>
  </si>
  <si>
    <t>J1-159NOS/9</t>
  </si>
  <si>
    <t>4319542</t>
  </si>
  <si>
    <t>Sociálně aktivizační služby pro seniory a osoby se zdravotním postižením (autismem)</t>
  </si>
  <si>
    <t>J1-159NOS/6</t>
  </si>
  <si>
    <t>3397992</t>
  </si>
  <si>
    <t>Sociální rehabilitace pro lidi s autismem</t>
  </si>
  <si>
    <t>J1-159NOS/1</t>
  </si>
  <si>
    <t>3523407</t>
  </si>
  <si>
    <t>Domov se zvláštnim režimem pro lidi s autismem</t>
  </si>
  <si>
    <t>J1-159NOS/2</t>
  </si>
  <si>
    <t>7472903</t>
  </si>
  <si>
    <t>Sociálně aktivizační služby pro rodiny s dětmi s autismem</t>
  </si>
  <si>
    <t>AR - Sociálně aktivizační služby pro rodiny s dětmi</t>
  </si>
  <si>
    <t>J1-104NOS/2</t>
  </si>
  <si>
    <t>9897719</t>
  </si>
  <si>
    <t>75036711</t>
  </si>
  <si>
    <t>Asociace rodičů a přátel zdravotně postižených dětí v ČR,o.s. Klub " Hornomlýnská "</t>
  </si>
  <si>
    <t>Centrum FILIPOVKA - odlehčovací služba pro děti se zdravotním postižením</t>
  </si>
  <si>
    <t>J1-104NOS/1</t>
  </si>
  <si>
    <t>5097485</t>
  </si>
  <si>
    <t>Centrum Filipovka - osobní asistence pro děti se zdravotním postižením</t>
  </si>
  <si>
    <t>J3-019NOS/1</t>
  </si>
  <si>
    <t>6288606</t>
  </si>
  <si>
    <t>47607483</t>
  </si>
  <si>
    <t>Bílý kruh bezpečí, o.s.</t>
  </si>
  <si>
    <t>Pomoc obětem trestných činů v hl. m. Praze</t>
  </si>
  <si>
    <t>J1-019NOS/2</t>
  </si>
  <si>
    <t>6964207</t>
  </si>
  <si>
    <t>DONA linka - pro nepřetržitou telefonickou pomoc obětem domácího násilí</t>
  </si>
  <si>
    <t>TK - Telefonická krizová pomoc</t>
  </si>
  <si>
    <t>J1-124NOP/3</t>
  </si>
  <si>
    <t>6417961</t>
  </si>
  <si>
    <t>25732587</t>
  </si>
  <si>
    <t>BONA o.p.s.</t>
  </si>
  <si>
    <t>Podpora samostatného bydlení</t>
  </si>
  <si>
    <t>PB - Podpora samostatného bydlení</t>
  </si>
  <si>
    <t>J1-124NOP/1</t>
  </si>
  <si>
    <t>4970864</t>
  </si>
  <si>
    <t>Chráněné bydlení</t>
  </si>
  <si>
    <t>CB - Chráněné bydlení</t>
  </si>
  <si>
    <t>J1-124NOP/2</t>
  </si>
  <si>
    <t>8396961</t>
  </si>
  <si>
    <t>Sociální rehabilitace</t>
  </si>
  <si>
    <t>J1-177NOS/17</t>
  </si>
  <si>
    <t>4953393</t>
  </si>
  <si>
    <t>75083183</t>
  </si>
  <si>
    <t>Centrum denních služeb SNN v ČR</t>
  </si>
  <si>
    <t>Centrum denních služeb Praha pro osoby se sluchovým postižením</t>
  </si>
  <si>
    <t>J1-177NOS/18</t>
  </si>
  <si>
    <t>1548974</t>
  </si>
  <si>
    <t>J1-075NOS/2</t>
  </si>
  <si>
    <t>6047302</t>
  </si>
  <si>
    <t>40612627</t>
  </si>
  <si>
    <t>Centrum integrace dětí a mládeže, o.s.</t>
  </si>
  <si>
    <t>J1-075NOS/3</t>
  </si>
  <si>
    <t>1735129</t>
  </si>
  <si>
    <t>Sociálně aktivizační služby pro rodiny s dětmi</t>
  </si>
  <si>
    <t>J1-174NOP/2</t>
  </si>
  <si>
    <t>F65541/08</t>
  </si>
  <si>
    <t>27231933</t>
  </si>
  <si>
    <t>Centrum komunitní práce P 10, obecně prospěšná společnost</t>
  </si>
  <si>
    <t>Azylový dům pro matky s dětmi</t>
  </si>
  <si>
    <t>J1-II.</t>
  </si>
  <si>
    <t>3001594</t>
  </si>
  <si>
    <t>24727211</t>
  </si>
  <si>
    <t>Centrum Paraple, o.p.s.</t>
  </si>
  <si>
    <t>J1-I.</t>
  </si>
  <si>
    <t>1037610</t>
  </si>
  <si>
    <t>1382473</t>
  </si>
  <si>
    <t>J3-197NOS/1</t>
  </si>
  <si>
    <t>3364695</t>
  </si>
  <si>
    <t>26631997</t>
  </si>
  <si>
    <t>Centrum pro integraci cizinců</t>
  </si>
  <si>
    <t>Centrum pro integraci cizinců ( CIC)- odborné sociální poradenství pro migranty</t>
  </si>
  <si>
    <t>2410533</t>
  </si>
  <si>
    <t>71209948</t>
  </si>
  <si>
    <t>Centrum psychologicko-sociálního poradenství Středočeského kraje, příspěvková organizace</t>
  </si>
  <si>
    <t>Centrum psychologicko-sociálního poradenství Středočeského kraje</t>
  </si>
  <si>
    <t>J1-045POM/2</t>
  </si>
  <si>
    <t>2181992, 47528</t>
  </si>
  <si>
    <t>70873241</t>
  </si>
  <si>
    <t>Centrum sociální a ošetřovatelské pomoci v Praze 10, příspěvková organizace</t>
  </si>
  <si>
    <t>Domov pro seniory Zvonková, Domov pro seniory U Vršovického nádraží</t>
  </si>
  <si>
    <t>J1-053POM/3</t>
  </si>
  <si>
    <t>7228601</t>
  </si>
  <si>
    <t>86596098</t>
  </si>
  <si>
    <t>Centrum sociálních služeb Běchovice</t>
  </si>
  <si>
    <t>Centrum krátkodobé péče</t>
  </si>
  <si>
    <t>6036173</t>
  </si>
  <si>
    <t>27582035</t>
  </si>
  <si>
    <t>Czech One Prague s.r.o.</t>
  </si>
  <si>
    <t>Dům pro seniory Wágnerka</t>
  </si>
  <si>
    <t>J3-129NOS/1</t>
  </si>
  <si>
    <t>8292810</t>
  </si>
  <si>
    <t>66000971</t>
  </si>
  <si>
    <t>Česká alzheimerovská společnost</t>
  </si>
  <si>
    <t>Konzultace ČALS</t>
  </si>
  <si>
    <t>J1-129NOS/2</t>
  </si>
  <si>
    <t>7784697</t>
  </si>
  <si>
    <t>Respitní péče České alzheimerovské společnosti</t>
  </si>
  <si>
    <t>J1-149NOS/2</t>
  </si>
  <si>
    <t>1291137</t>
  </si>
  <si>
    <t>63835037</t>
  </si>
  <si>
    <t>Česká asociace pro psychické zdraví</t>
  </si>
  <si>
    <t>Linka psychopomoci</t>
  </si>
  <si>
    <t>J1-149NOS/3</t>
  </si>
  <si>
    <t>2659091</t>
  </si>
  <si>
    <t>Terapeutická komunita pro mladé lidi s duševním onemocněním</t>
  </si>
  <si>
    <t>J1-046NOS/1</t>
  </si>
  <si>
    <t>8024068</t>
  </si>
  <si>
    <t>70892288</t>
  </si>
  <si>
    <t>Česká komora tlumočníků znakového jazyka, o. s.</t>
  </si>
  <si>
    <t>Česká komora tlumočníků znakového jazyka, o.s.</t>
  </si>
  <si>
    <t>J1-209NOS/3</t>
  </si>
  <si>
    <t>4992062</t>
  </si>
  <si>
    <t>00409367</t>
  </si>
  <si>
    <t>Česká společnost AIDS pomoc, o.s.</t>
  </si>
  <si>
    <t>Dům světla - azylové ubytování</t>
  </si>
  <si>
    <t>J1-189NOS/1</t>
  </si>
  <si>
    <t>4506418</t>
  </si>
  <si>
    <t>00310166</t>
  </si>
  <si>
    <t>Česká společnost pro duševní zdraví</t>
  </si>
  <si>
    <t>Návazné psychosociální služby pro duševně nemocné občany a lidi v psychické krizi</t>
  </si>
  <si>
    <t>J1-095NOS/1</t>
  </si>
  <si>
    <t>2378879</t>
  </si>
  <si>
    <t>00675547</t>
  </si>
  <si>
    <t>Česká unie neslyšících</t>
  </si>
  <si>
    <t>sociálně aktivizační služby pro seniory a osoby se zdravotním postižením</t>
  </si>
  <si>
    <t>J1-095NOS/3</t>
  </si>
  <si>
    <t>4358523</t>
  </si>
  <si>
    <t>Tlumočnické služby</t>
  </si>
  <si>
    <t>J1-095NOS/2</t>
  </si>
  <si>
    <t>5839760</t>
  </si>
  <si>
    <t>Centrum zprostředkování simultánního přepisu (CZSP ČUN)</t>
  </si>
  <si>
    <t>J1-005JZZ/2</t>
  </si>
  <si>
    <t>1602621</t>
  </si>
  <si>
    <t>24799173</t>
  </si>
  <si>
    <t>Denní psychoterapeutické sanatorium "Ondřejov" s.r.o.</t>
  </si>
  <si>
    <t>Chráněný byt pro duševně nemocné muže</t>
  </si>
  <si>
    <t>J3-005JZZ/1</t>
  </si>
  <si>
    <t>9084663</t>
  </si>
  <si>
    <t>Denní psychoterapeutické sanatorium „Ondřejov“ s.r.o.</t>
  </si>
  <si>
    <t>Sociální pracovník na krizovém oddělení pro nemocné psychózou</t>
  </si>
  <si>
    <t>J1-057NOS/1</t>
  </si>
  <si>
    <t>4659709</t>
  </si>
  <si>
    <t>68403844</t>
  </si>
  <si>
    <t>Denní stacionář AKORD</t>
  </si>
  <si>
    <t>J1-084NOS/2</t>
  </si>
  <si>
    <t>5003673</t>
  </si>
  <si>
    <t>60460202</t>
  </si>
  <si>
    <t>DĚTSKÉ KRIZOVÉ CENTRUM, o.s.</t>
  </si>
  <si>
    <t>Dětské krizové centrum - komplexní, interdisciplinární péče o děti z dysfunkčních rodin a o děti a jejich rodiny v závažných životních situacích</t>
  </si>
  <si>
    <t>J1-084NOS/3</t>
  </si>
  <si>
    <t>4566973</t>
  </si>
  <si>
    <t>Linka důvěry Dětského krizového centra - efektivní forma krizové pomoci dětem týraným, zneužívaným či jinak ohroženým a osobám v krizových životních situacích</t>
  </si>
  <si>
    <t>J1-084NOS/1</t>
  </si>
  <si>
    <t>4854009</t>
  </si>
  <si>
    <t>Dětské krizové centrum - krizová pomoc dětem týraným, zneužívaným, zanedbávaným či jinak ohroženým - a jejich rodinám</t>
  </si>
  <si>
    <t>J1-089NOC/3</t>
  </si>
  <si>
    <t>9579136</t>
  </si>
  <si>
    <t>45250855</t>
  </si>
  <si>
    <t>Diakonie Církve bratrské</t>
  </si>
  <si>
    <t>Centrum Slunečnice - podpora samostatného života osob s tělesným a vícečetným postižením</t>
  </si>
  <si>
    <t>J1-089NOC/4</t>
  </si>
  <si>
    <t>9570214</t>
  </si>
  <si>
    <t>Chráněné bydlení na Xaverově</t>
  </si>
  <si>
    <t>J1-089NOC/5</t>
  </si>
  <si>
    <t>6459769</t>
  </si>
  <si>
    <t>Chráněné bydlení - tréninkový byt Centra Slunečnice</t>
  </si>
  <si>
    <t>J1-089NOC/2</t>
  </si>
  <si>
    <t>1203552</t>
  </si>
  <si>
    <t>J1-089NOC/1</t>
  </si>
  <si>
    <t>8779788</t>
  </si>
  <si>
    <t>Bethesda - domov pro seniory</t>
  </si>
  <si>
    <t>J1-145NOC/1</t>
  </si>
  <si>
    <t>1223624</t>
  </si>
  <si>
    <t>48136093</t>
  </si>
  <si>
    <t>Diakonie ČCE - Středisko celostátních programů a služeb</t>
  </si>
  <si>
    <t>Středisko pro zrakově postižené</t>
  </si>
  <si>
    <t>osoby se zrakovým postižením</t>
  </si>
  <si>
    <t>J1-156NOC/2</t>
  </si>
  <si>
    <t>3491537</t>
  </si>
  <si>
    <t>45248842</t>
  </si>
  <si>
    <t>Diakonie ČCE - Středisko křesťanské pomoci v Praze</t>
  </si>
  <si>
    <t>Azylový dům pro matky s dětmi - Diakonie ČCE - SKP v Praze</t>
  </si>
  <si>
    <t>J1-156NOC/3</t>
  </si>
  <si>
    <t>5133042</t>
  </si>
  <si>
    <t>SOS centrum - Diakonie ČCE - SKP v Praze</t>
  </si>
  <si>
    <t>J1-156NOC/8</t>
  </si>
  <si>
    <t>8756156</t>
  </si>
  <si>
    <t>Terénní sociální práce v ohrožených rodinách - Diakonie ČCE - SKP v Praze</t>
  </si>
  <si>
    <t>J1-156NOC/4</t>
  </si>
  <si>
    <t>6694098</t>
  </si>
  <si>
    <t>Následná péče - „Dobroduš“ - Diakonie ČCE - SKP v Praze</t>
  </si>
  <si>
    <t>J1-096NOC/1</t>
  </si>
  <si>
    <t>2109585</t>
  </si>
  <si>
    <t>62931270</t>
  </si>
  <si>
    <t>Diakonie ČCE - středisko v Praze 5-Stodůlkách</t>
  </si>
  <si>
    <t>Sociálně terapeutická dílna</t>
  </si>
  <si>
    <t>SD - Sociálně terapeutické dílny</t>
  </si>
  <si>
    <t>J1-096NOC/5</t>
  </si>
  <si>
    <t>8614823</t>
  </si>
  <si>
    <t>Týdenní stacionář</t>
  </si>
  <si>
    <t>J1-096NOC/2</t>
  </si>
  <si>
    <t>6734853</t>
  </si>
  <si>
    <t>Odlehčovací služba</t>
  </si>
  <si>
    <t>7283138</t>
  </si>
  <si>
    <t>45331154</t>
  </si>
  <si>
    <t>Diakonie ČCE - středisko Západní Čechy</t>
  </si>
  <si>
    <t>Domov Radost pro osoby s postižením</t>
  </si>
  <si>
    <t>DZ - Domovy pro osoby se zdravotním postižením</t>
  </si>
  <si>
    <t>8698601</t>
  </si>
  <si>
    <t>Domov Klatovy pro osoby s postižením</t>
  </si>
  <si>
    <t>J1-078NOC/1</t>
  </si>
  <si>
    <t>4880338</t>
  </si>
  <si>
    <t>45248087</t>
  </si>
  <si>
    <t>Diakonie ČCE - středisko Zvonek v Praze 4</t>
  </si>
  <si>
    <t>Domov pro osoby se zdravotním postižením</t>
  </si>
  <si>
    <t>J1-078NOC/2</t>
  </si>
  <si>
    <t>9098772</t>
  </si>
  <si>
    <t>Centrum denních služeb</t>
  </si>
  <si>
    <t>J1-083NOS/2</t>
  </si>
  <si>
    <t>4545499</t>
  </si>
  <si>
    <t>26517132</t>
  </si>
  <si>
    <t>Dílna ELIÁŠ, o.s.</t>
  </si>
  <si>
    <t>Eliášův obchod</t>
  </si>
  <si>
    <t>J1-083NOS/1</t>
  </si>
  <si>
    <t>5865022</t>
  </si>
  <si>
    <t>Keramická dílna Eliáš</t>
  </si>
  <si>
    <t>J1-173NOS/2</t>
  </si>
  <si>
    <t>7540305</t>
  </si>
  <si>
    <t>26629712</t>
  </si>
  <si>
    <t>Dílny tvořivosti</t>
  </si>
  <si>
    <t>Terénní práce/case management a Podpůrná skupina Návraty</t>
  </si>
  <si>
    <t>J1-173NOS/1</t>
  </si>
  <si>
    <t>9270655</t>
  </si>
  <si>
    <t>J1-056NOS/1</t>
  </si>
  <si>
    <t>7591273</t>
  </si>
  <si>
    <t>66005167</t>
  </si>
  <si>
    <t>DOM</t>
  </si>
  <si>
    <t>DOM Dům na půl cesty</t>
  </si>
  <si>
    <t>DC - Domy na půl cesty</t>
  </si>
  <si>
    <t>J1-056NOS/3</t>
  </si>
  <si>
    <t>1068030</t>
  </si>
  <si>
    <t>DOMJOB</t>
  </si>
  <si>
    <t>739 789 1</t>
  </si>
  <si>
    <t>69344035</t>
  </si>
  <si>
    <t>Domov důchodců Kytín-poskytovatel sociálních služeb</t>
  </si>
  <si>
    <t>Domov Kytín</t>
  </si>
  <si>
    <t>J1-085NOS/1</t>
  </si>
  <si>
    <t>7871038</t>
  </si>
  <si>
    <t>62941763</t>
  </si>
  <si>
    <t>Domov SPMP Dana</t>
  </si>
  <si>
    <t>Domov Dana</t>
  </si>
  <si>
    <t>J1-166NOP/1</t>
  </si>
  <si>
    <t>5649583</t>
  </si>
  <si>
    <t>26204673</t>
  </si>
  <si>
    <t>Domov Sue Ryder, o.p.s.</t>
  </si>
  <si>
    <t>Domov Sue Ryder - osobní asistence</t>
  </si>
  <si>
    <t>J1-166NOP/2</t>
  </si>
  <si>
    <t>3109711</t>
  </si>
  <si>
    <t>Domov Sue Ryder - denní stacionář</t>
  </si>
  <si>
    <t>J1-166NOP/3</t>
  </si>
  <si>
    <t>1405648</t>
  </si>
  <si>
    <t>Domov Sue Ryder - domov pro seniory</t>
  </si>
  <si>
    <t>J1-091NOC/1</t>
  </si>
  <si>
    <t>3677490</t>
  </si>
  <si>
    <t>65400143</t>
  </si>
  <si>
    <t>Domov sv. Karla Boromejského</t>
  </si>
  <si>
    <t>Domov sv. Karla Boromejského - odlehčovací služby</t>
  </si>
  <si>
    <t>J1-091NOC/2</t>
  </si>
  <si>
    <t>7336957</t>
  </si>
  <si>
    <t>Denní stacionář Domova sv. Karla Boromejského</t>
  </si>
  <si>
    <t>J1-080/NOC/1</t>
  </si>
  <si>
    <t>5524798</t>
  </si>
  <si>
    <t>63833069</t>
  </si>
  <si>
    <t>Domov svaté rodiny</t>
  </si>
  <si>
    <t>4933607</t>
  </si>
  <si>
    <t>45241848</t>
  </si>
  <si>
    <t>Dům dětí a mládeže Praha 3 - Ulita</t>
  </si>
  <si>
    <t>Streetwork Beztíže</t>
  </si>
  <si>
    <t>4449706</t>
  </si>
  <si>
    <t>25056069</t>
  </si>
  <si>
    <t>Dům seniorů Michle s.r.o.</t>
  </si>
  <si>
    <t>J1-079NOS/3</t>
  </si>
  <si>
    <t>8225913</t>
  </si>
  <si>
    <t>26544431</t>
  </si>
  <si>
    <t>Dům tří přání</t>
  </si>
  <si>
    <t>Ambulantně teréní centrum</t>
  </si>
  <si>
    <t>J1-079NOS/4</t>
  </si>
  <si>
    <t>1986477</t>
  </si>
  <si>
    <t>Dům Přemysla Pittra</t>
  </si>
  <si>
    <t>pobytové - ambulantní - teréní</t>
  </si>
  <si>
    <t>J1-079NOS/2</t>
  </si>
  <si>
    <t>7064139</t>
  </si>
  <si>
    <t>Dům Přemysla Pittra pro děti</t>
  </si>
  <si>
    <t>J1-200NOS/1</t>
  </si>
  <si>
    <t>6009799</t>
  </si>
  <si>
    <t>65998871</t>
  </si>
  <si>
    <t>Ekumenická síť pro aktivity mladých</t>
  </si>
  <si>
    <t>Domov na půl cesty MAJÁK</t>
  </si>
  <si>
    <t>osoby do 26 let věku opouštějí školská zařízení pro výkon ústavní nebo ochranné výchovy, popřípadě pro osoby z jiných zařízení pro péči o děti a mládež, a osoby, které jsou propuštěny z výkonu trestu odnětí svobody nebo ochranné léčby</t>
  </si>
  <si>
    <t>J1-160NOP/2</t>
  </si>
  <si>
    <t>4291822</t>
  </si>
  <si>
    <t>27948706</t>
  </si>
  <si>
    <t>Elpida, o.p.s.</t>
  </si>
  <si>
    <t>Centrum Elpida</t>
  </si>
  <si>
    <t>J1-160NOP/1</t>
  </si>
  <si>
    <t>1745849</t>
  </si>
  <si>
    <t>Linka seniorů</t>
  </si>
  <si>
    <t>J3-092NOS/9</t>
  </si>
  <si>
    <t>8487274</t>
  </si>
  <si>
    <t>62937260</t>
  </si>
  <si>
    <t>ESET-HELP, občanské sdružení</t>
  </si>
  <si>
    <t>Sociální a právní poradna</t>
  </si>
  <si>
    <t>J1-092NOS/2</t>
  </si>
  <si>
    <t>7369889</t>
  </si>
  <si>
    <t>ESET - HELP, občanské sdružení</t>
  </si>
  <si>
    <t>Centrum denních aktivit - Klub Hekrovka</t>
  </si>
  <si>
    <t>J1-092NOS/14</t>
  </si>
  <si>
    <t>7180701</t>
  </si>
  <si>
    <t>Sociální a pracovní začleňování osob s duální diagnózou</t>
  </si>
  <si>
    <t>J1-092NOS/3</t>
  </si>
  <si>
    <t>9002289</t>
  </si>
  <si>
    <t>Tréninkový obchod pro osoby se závažnou duševní poruchou</t>
  </si>
  <si>
    <t>J1-092NOS/15</t>
  </si>
  <si>
    <t>2442718</t>
  </si>
  <si>
    <t>Sociální rehabiliatce - asertivní tým</t>
  </si>
  <si>
    <t>J1-092NOS/4</t>
  </si>
  <si>
    <t>7837955</t>
  </si>
  <si>
    <t>Podporované zaměstnávání</t>
  </si>
  <si>
    <t>J1-092NOS/6</t>
  </si>
  <si>
    <t>2342982</t>
  </si>
  <si>
    <t>Tréninková a resocializační kavárna Dendrit Kafé</t>
  </si>
  <si>
    <t>J1-092NOS/1</t>
  </si>
  <si>
    <t>7255632</t>
  </si>
  <si>
    <t>Terénní program pro uživatele návykových látek</t>
  </si>
  <si>
    <t>osoby, které vedou rizikový způsob života nebo jsou tímto způsobem života ohroženy</t>
  </si>
  <si>
    <t>J1-092NOS/5</t>
  </si>
  <si>
    <t>1958443</t>
  </si>
  <si>
    <t>Přechodné zaměstnávání</t>
  </si>
  <si>
    <t>J1-092NOS/7</t>
  </si>
  <si>
    <t>4097321</t>
  </si>
  <si>
    <t>J1-176NOC/1</t>
  </si>
  <si>
    <t>4314291</t>
  </si>
  <si>
    <t>26520818</t>
  </si>
  <si>
    <t>Farní charita Praha 1 - Nové Město</t>
  </si>
  <si>
    <t>Program Máří</t>
  </si>
  <si>
    <t>J1-053NOC/2</t>
  </si>
  <si>
    <t>5600223</t>
  </si>
  <si>
    <t>60435194</t>
  </si>
  <si>
    <t>Farní charita Praha 4 - Chodov</t>
  </si>
  <si>
    <t>Charitní služba osobní asistence</t>
  </si>
  <si>
    <t>J1-III.</t>
  </si>
  <si>
    <t>2566481</t>
  </si>
  <si>
    <t>47068531</t>
  </si>
  <si>
    <t>Farní charita Starý Knín</t>
  </si>
  <si>
    <t>Odlehčovací služby-středisko Praha 6 -Farní charita Starý Knín (sv. Vojtěcha)</t>
  </si>
  <si>
    <t>6798291</t>
  </si>
  <si>
    <t>Služby osobní asistence pro seniory a zdravotně postižené FCH Starý Knín - středisko Praha (sv. Vojtěcha)</t>
  </si>
  <si>
    <t>8208174</t>
  </si>
  <si>
    <t>Aktivizační služby pro seniory a osoby se zdravotním postižením-Farní charita Starý Knín, středisko Praha 6-sv. Vojtěcha</t>
  </si>
  <si>
    <t>J1-028NOS/3</t>
  </si>
  <si>
    <t>7118025</t>
  </si>
  <si>
    <t>00499811</t>
  </si>
  <si>
    <t>Federace rodičů a přátel sluchově postižených, o.s.</t>
  </si>
  <si>
    <t>Aktivační centrum pro rodiny s dětmi se sluchovým postižením</t>
  </si>
  <si>
    <t>J3-028NOS/1</t>
  </si>
  <si>
    <t>9280386</t>
  </si>
  <si>
    <t>SOCIÁLNÍ PORADNA PRO OSOBY SE SLUCHOVÝM POSTIŽENÍM A JEJICH BLÍZKÉ</t>
  </si>
  <si>
    <t>J1-160NOS/24</t>
  </si>
  <si>
    <t>9066218</t>
  </si>
  <si>
    <t>45701822</t>
  </si>
  <si>
    <t>Fokus Praha, o.s.</t>
  </si>
  <si>
    <t>Tým bydlení Praha - Byty</t>
  </si>
  <si>
    <t>J1-160NOS/3</t>
  </si>
  <si>
    <t>7802447</t>
  </si>
  <si>
    <t>Komunitní tým Sever - Západ</t>
  </si>
  <si>
    <t>J1-160NOS/12</t>
  </si>
  <si>
    <t>1921508</t>
  </si>
  <si>
    <t>Tým bydlení Praha - Dům</t>
  </si>
  <si>
    <t>J1-160NOS/21</t>
  </si>
  <si>
    <t>8785871</t>
  </si>
  <si>
    <t>Komunitní tým Jih - sociální rehabilitace</t>
  </si>
  <si>
    <t>J1-160NOS/13</t>
  </si>
  <si>
    <t>6088130</t>
  </si>
  <si>
    <t>Centrum denních rehabilitačních aktivit - CEDRA</t>
  </si>
  <si>
    <t>J1-160NOS/5</t>
  </si>
  <si>
    <t>5436503</t>
  </si>
  <si>
    <t>Centrum psychosociální rehabilitace</t>
  </si>
  <si>
    <t>J1-160NOS/7</t>
  </si>
  <si>
    <t>5363645</t>
  </si>
  <si>
    <t>Dílna Hvězdáři</t>
  </si>
  <si>
    <t>J1-160NOS/9</t>
  </si>
  <si>
    <t>3028203</t>
  </si>
  <si>
    <t>Centrum denních aktivit „Dům u Libuše“</t>
  </si>
  <si>
    <t>J1-160NOS/17</t>
  </si>
  <si>
    <t>9663170</t>
  </si>
  <si>
    <t>Tým bydlení Praha - Podpora</t>
  </si>
  <si>
    <t>J1-160NOS/10</t>
  </si>
  <si>
    <t>8298186</t>
  </si>
  <si>
    <t>Centrum programů podpory zaměstnávání</t>
  </si>
  <si>
    <t>J1-161NOS/1</t>
  </si>
  <si>
    <t>8862592</t>
  </si>
  <si>
    <t>00499277</t>
  </si>
  <si>
    <t>Fond ohrožených dětí</t>
  </si>
  <si>
    <t>Zařízení FOD Klokánek v Praze 4 - Láskově ulici</t>
  </si>
  <si>
    <t>J1-161NOS/3</t>
  </si>
  <si>
    <t>7112588</t>
  </si>
  <si>
    <t>Zařízení FOD Klokánek v Praze 10 - Štěrboholy</t>
  </si>
  <si>
    <t>J1-161NOS/2</t>
  </si>
  <si>
    <t>5842564</t>
  </si>
  <si>
    <t>Pobočka FOD Praha</t>
  </si>
  <si>
    <t>J1-169NOS/2</t>
  </si>
  <si>
    <t>9768600</t>
  </si>
  <si>
    <t>24724017</t>
  </si>
  <si>
    <t>Fosa, o.p.s.</t>
  </si>
  <si>
    <t>Osobní asistence Osa</t>
  </si>
  <si>
    <t>J1-169NOS/1</t>
  </si>
  <si>
    <t>9301232</t>
  </si>
  <si>
    <t>Podporované zaměstnávání FORMIKA</t>
  </si>
  <si>
    <t>J1-169NOS/3</t>
  </si>
  <si>
    <t>8061430</t>
  </si>
  <si>
    <t>Podpora samostatnosti Osa</t>
  </si>
  <si>
    <t>4751683</t>
  </si>
  <si>
    <t>27576612</t>
  </si>
  <si>
    <t>Handicap centrum Srdce, o.p.s.</t>
  </si>
  <si>
    <t>Týdenní stacionář Handicap centra Srdce, o. p. s.</t>
  </si>
  <si>
    <t>J1-183NOS/1</t>
  </si>
  <si>
    <t>243499/07</t>
  </si>
  <si>
    <t>26550105</t>
  </si>
  <si>
    <t>Helppes - Centrum výcviku psů pro postižené o.s.</t>
  </si>
  <si>
    <t>Klientský servis pro majitele asistenčních psů</t>
  </si>
  <si>
    <t>J1-051NOS/1</t>
  </si>
  <si>
    <t>1101968</t>
  </si>
  <si>
    <t>67779751</t>
  </si>
  <si>
    <t>HESTIA, o.s.</t>
  </si>
  <si>
    <t>Program Pět P</t>
  </si>
  <si>
    <t>J1-178NOS/1</t>
  </si>
  <si>
    <t>2091132</t>
  </si>
  <si>
    <t>66000653</t>
  </si>
  <si>
    <t>Hewer - občanské sdružení</t>
  </si>
  <si>
    <t>Osobní asistence Hewer pro občany Prahy</t>
  </si>
  <si>
    <t>J1-163NOS/3</t>
  </si>
  <si>
    <t>4721158</t>
  </si>
  <si>
    <t>73632813</t>
  </si>
  <si>
    <t>Horizont-penzion pro seniory,středisko Diakonie a misie Církve československé husitské</t>
  </si>
  <si>
    <t>Horizont - denní stacionář pro seniory</t>
  </si>
  <si>
    <t>J1-147NOS/5</t>
  </si>
  <si>
    <t>2411213</t>
  </si>
  <si>
    <t>26528843</t>
  </si>
  <si>
    <t>Hospicové občanské sdružení Cesta domů</t>
  </si>
  <si>
    <t>Odlehčovací služby Hospicového občanského sdružení Cesta domů</t>
  </si>
  <si>
    <t>J3-147NOS-3</t>
  </si>
  <si>
    <t>1818707</t>
  </si>
  <si>
    <t>Poradna Hospicového občanského sdružení Cesta domů</t>
  </si>
  <si>
    <t>J3-243NOS/1</t>
  </si>
  <si>
    <t>7998175</t>
  </si>
  <si>
    <t>26548216</t>
  </si>
  <si>
    <t>InBáze Berkat, o.s.</t>
  </si>
  <si>
    <t>Sociální poradenství pro migranty v komunitním centru InBáze</t>
  </si>
  <si>
    <t>J1-152NOS/4</t>
  </si>
  <si>
    <t>9547898</t>
  </si>
  <si>
    <t>67363300</t>
  </si>
  <si>
    <t>JAHODA</t>
  </si>
  <si>
    <t>Terénní program</t>
  </si>
  <si>
    <t>J1-046POM/1</t>
  </si>
  <si>
    <t>4280079</t>
  </si>
  <si>
    <t>28461835</t>
  </si>
  <si>
    <t>Jihoměstská sociální a.s.</t>
  </si>
  <si>
    <t>Domov pro seniory Jižní Město</t>
  </si>
  <si>
    <t>J1-046POM/5</t>
  </si>
  <si>
    <t>6944607</t>
  </si>
  <si>
    <t>Ošetřovatelské centrum Janouchova</t>
  </si>
  <si>
    <t>J2</t>
  </si>
  <si>
    <t>5748930</t>
  </si>
  <si>
    <t>27000222</t>
  </si>
  <si>
    <t>K srdci klíč</t>
  </si>
  <si>
    <t>Azylový dům pro muže v Praze</t>
  </si>
  <si>
    <t>J1-064NOS/1</t>
  </si>
  <si>
    <t>3565313</t>
  </si>
  <si>
    <t>62933477</t>
  </si>
  <si>
    <t>Klub občanů bezbariérového domu Vondroušova</t>
  </si>
  <si>
    <t>Osobní asistence pro obyvatele bezbariérového domu Vondroušova</t>
  </si>
  <si>
    <t>J1-105NOS/1</t>
  </si>
  <si>
    <t>8323464</t>
  </si>
  <si>
    <t>45245606</t>
  </si>
  <si>
    <t>KLUB VOZÍČKÁŘŮ PETÝRKOVA o.s.</t>
  </si>
  <si>
    <t>Osobní asistence Klubu vozíčkářů Petýrkova</t>
  </si>
  <si>
    <t>J1-061NOS/1</t>
  </si>
  <si>
    <t>4291112</t>
  </si>
  <si>
    <t>49367404</t>
  </si>
  <si>
    <t>KOLPINGOVA RODINA PRAHA 8</t>
  </si>
  <si>
    <t>Kolpingův dům - azyl pro matky s dětmi</t>
  </si>
  <si>
    <t>J1-061NOS/3</t>
  </si>
  <si>
    <t>5212112</t>
  </si>
  <si>
    <t>Krizová pomoc Kolpingova domu</t>
  </si>
  <si>
    <t>9796203</t>
  </si>
  <si>
    <t>70929688</t>
  </si>
  <si>
    <t>KOLPINGOVA RODINA SMEČNO</t>
  </si>
  <si>
    <t>Odlehčovací služby</t>
  </si>
  <si>
    <t>7676136</t>
  </si>
  <si>
    <t>Středisko rané péče Slaný</t>
  </si>
  <si>
    <t>RP - Raná péče</t>
  </si>
  <si>
    <t>J1-192NOS/1</t>
  </si>
  <si>
    <t>5431122</t>
  </si>
  <si>
    <t>68402651</t>
  </si>
  <si>
    <t>KONTAKT bB - občanské sdružení pro studium, rehabilitaci a sport bez bariér</t>
  </si>
  <si>
    <t>Kontakt - sociálně aktivizační služby pro osoby s tělesným postižením</t>
  </si>
  <si>
    <t>J1-120NOS/1</t>
  </si>
  <si>
    <t>4086998</t>
  </si>
  <si>
    <t>60447800</t>
  </si>
  <si>
    <t>Lata - Programy pro ohroženou mládež, občanské sdružení</t>
  </si>
  <si>
    <t>Ve dvou se to lépe táhne</t>
  </si>
  <si>
    <t>J1-011ZZS/1</t>
  </si>
  <si>
    <t>4547688</t>
  </si>
  <si>
    <t>24805807</t>
  </si>
  <si>
    <t>LRS Chvaly, o.p.s.</t>
  </si>
  <si>
    <t>Rozvoj kognitivních funkcí</t>
  </si>
  <si>
    <t>SÚ - Sociální služby poskytované ve zdravotnických zařízeních ústavní péče</t>
  </si>
  <si>
    <t>J1-132NOP/1</t>
  </si>
  <si>
    <t>7414778</t>
  </si>
  <si>
    <t>26708451</t>
  </si>
  <si>
    <t>Maltézská pomoc</t>
  </si>
  <si>
    <t>Sociálně aktivizační služby pro seniory a osoby se zdravotním postižením, Maltézská pomoc, Centrum Praha</t>
  </si>
  <si>
    <t>J1-132NOP/2</t>
  </si>
  <si>
    <t>2014388</t>
  </si>
  <si>
    <t>Osobní asistence, Maltézská pomoc, Centrum Praha</t>
  </si>
  <si>
    <t>J1-128NOS/4</t>
  </si>
  <si>
    <t>8466239</t>
  </si>
  <si>
    <t>68379072</t>
  </si>
  <si>
    <t>MÁME OTEVŘENO?, o.s.</t>
  </si>
  <si>
    <t>Pracovně tréninkový program kavárna Vesmírna</t>
  </si>
  <si>
    <t>J1-128NOS/2</t>
  </si>
  <si>
    <t>5516160</t>
  </si>
  <si>
    <t>Dobrovolnické centrum - Akce Pontony</t>
  </si>
  <si>
    <t>J1-128NOS/3</t>
  </si>
  <si>
    <t>9758946</t>
  </si>
  <si>
    <t>Jiné odpoledne</t>
  </si>
  <si>
    <t>J1-128NOS/5</t>
  </si>
  <si>
    <t>1297782</t>
  </si>
  <si>
    <t>Tranzitní program</t>
  </si>
  <si>
    <t>J1-251NOS/1</t>
  </si>
  <si>
    <t>70099880</t>
  </si>
  <si>
    <t>Mamma HELP - sdružení pacientek s nádorovým onemocněním prsu, o. s.</t>
  </si>
  <si>
    <t>Edukační a docházkové akce, kurzy a výcviky pro ženy s karcinomem prsu/2012</t>
  </si>
  <si>
    <t>J3-212NOS/1</t>
  </si>
  <si>
    <t>2795337</t>
  </si>
  <si>
    <t>26982633</t>
  </si>
  <si>
    <t>META o.s. - Sdružení pro příležitosti mladých migrantů</t>
  </si>
  <si>
    <t>Poradenské a informační centrum pro mladé migranty</t>
  </si>
  <si>
    <t>J3-246NOS/1</t>
  </si>
  <si>
    <t>4708656</t>
  </si>
  <si>
    <t>00539708</t>
  </si>
  <si>
    <t>Mezinárodní helsinská federace - Český helsinský výbor</t>
  </si>
  <si>
    <t>Poradenské centrum Českého helsinského výboru</t>
  </si>
  <si>
    <t>J1-073NOS/1</t>
  </si>
  <si>
    <t>3396676</t>
  </si>
  <si>
    <t>00570931</t>
  </si>
  <si>
    <t>NADĚJE o.s.</t>
  </si>
  <si>
    <t>Středisko Naděje Praha-Bolzanova - terénní program</t>
  </si>
  <si>
    <t>J3-036NOS/6</t>
  </si>
  <si>
    <t>2888527</t>
  </si>
  <si>
    <t>70856478</t>
  </si>
  <si>
    <t>Národní rada osob se zdravotním postižením České republiky</t>
  </si>
  <si>
    <t>Poradna Národní rady osob se zdravotním postižením ČR</t>
  </si>
  <si>
    <t>J3-139NOS/1</t>
  </si>
  <si>
    <t>4147691</t>
  </si>
  <si>
    <t>67776086</t>
  </si>
  <si>
    <t>Občanská poradna PRAHA</t>
  </si>
  <si>
    <t>Občanská poradna Praha 1</t>
  </si>
  <si>
    <t>5470299</t>
  </si>
  <si>
    <t>26606518</t>
  </si>
  <si>
    <t>Občanské sdružení Anabell</t>
  </si>
  <si>
    <t>Odborné sociální poradenství v Kontaktním centru Anabell (KCA) Praha</t>
  </si>
  <si>
    <t>J1-060NOS/3</t>
  </si>
  <si>
    <t>2701185</t>
  </si>
  <si>
    <t>67360670</t>
  </si>
  <si>
    <t>Občanské sdružení Baobab</t>
  </si>
  <si>
    <t>Student</t>
  </si>
  <si>
    <t>J1-060NOS/4</t>
  </si>
  <si>
    <t>4882420</t>
  </si>
  <si>
    <t>Aktivizace a rozvoj sociálních dovedností (Arteterapeutický ateliér)</t>
  </si>
  <si>
    <t>J1-060NOS/1</t>
  </si>
  <si>
    <t>5177448</t>
  </si>
  <si>
    <t>Podpora nezávislého bydlení</t>
  </si>
  <si>
    <t>J1-060NOS/5</t>
  </si>
  <si>
    <t>5231656</t>
  </si>
  <si>
    <t>Case management</t>
  </si>
  <si>
    <t>J3-254NOS/1</t>
  </si>
  <si>
    <t>3432707</t>
  </si>
  <si>
    <t>26531186</t>
  </si>
  <si>
    <t>Občanské sdružení DOLLY</t>
  </si>
  <si>
    <t>Poradna</t>
  </si>
  <si>
    <t>J1-254NOS/2</t>
  </si>
  <si>
    <t>4651772</t>
  </si>
  <si>
    <t>jiné</t>
  </si>
  <si>
    <t>J1-125NOS/2</t>
  </si>
  <si>
    <t>5907117</t>
  </si>
  <si>
    <t>60164221</t>
  </si>
  <si>
    <t>Občanské sdružení Green Doors</t>
  </si>
  <si>
    <t>Tréninková kavárna Klub V.kolona</t>
  </si>
  <si>
    <t>J3-125NOS/6</t>
  </si>
  <si>
    <t>4470858</t>
  </si>
  <si>
    <t>60161221</t>
  </si>
  <si>
    <t>Sociální poradna v psychiatrické léčebně</t>
  </si>
  <si>
    <t>J1-125NOS/4</t>
  </si>
  <si>
    <t>7931396</t>
  </si>
  <si>
    <t>Začleňování na trh práce</t>
  </si>
  <si>
    <t>J1-125NOS/3</t>
  </si>
  <si>
    <t>7210620</t>
  </si>
  <si>
    <t>Tréninková restaurace Mslaná kavka</t>
  </si>
  <si>
    <t>J1-125NOS/5</t>
  </si>
  <si>
    <t>9622397</t>
  </si>
  <si>
    <t>Vzdělávací, nácvikové a sociálně terapeutické programy</t>
  </si>
  <si>
    <t>J3-221NOS/2</t>
  </si>
  <si>
    <t>6964348</t>
  </si>
  <si>
    <t>26996839</t>
  </si>
  <si>
    <t>Občanské sdružení Kaleidoskop</t>
  </si>
  <si>
    <t>Ambulance Kaleidoskop</t>
  </si>
  <si>
    <t>J1-198NOS/1</t>
  </si>
  <si>
    <t>8019644</t>
  </si>
  <si>
    <t>65998201</t>
  </si>
  <si>
    <t>Občanské sdružení Letní dům</t>
  </si>
  <si>
    <t>Sociální rehabilitace pro děti a mladé lidi z dětských domovů</t>
  </si>
  <si>
    <t>J1-094NOS/1</t>
  </si>
  <si>
    <t>3487428</t>
  </si>
  <si>
    <t>70822301</t>
  </si>
  <si>
    <t>OBČANSKÉ SDRUŽENÍ MARTIN</t>
  </si>
  <si>
    <t>Návštěvní služba</t>
  </si>
  <si>
    <t>J1-094NOS/2</t>
  </si>
  <si>
    <t>4695952</t>
  </si>
  <si>
    <t>Sociálně aktivizační služby pro seniory a osoby se zdravotním postižením</t>
  </si>
  <si>
    <t>J3-013NOS/1</t>
  </si>
  <si>
    <t>8039664</t>
  </si>
  <si>
    <t>26652757</t>
  </si>
  <si>
    <t>Občanské sdružení Natama</t>
  </si>
  <si>
    <t>Poradna náhradní rodinné péče NATAMA</t>
  </si>
  <si>
    <t>J1-013NOS/2</t>
  </si>
  <si>
    <t>4080633</t>
  </si>
  <si>
    <t>Programy pro kvalitní rodinnou a náhradní rodinnou péči</t>
  </si>
  <si>
    <t>J1-054NOS/1</t>
  </si>
  <si>
    <t>3462209</t>
  </si>
  <si>
    <t>26546841</t>
  </si>
  <si>
    <t>Občanské sdružení Otevřené srdce</t>
  </si>
  <si>
    <t>Azylový dům pro matky s dětmi Otevřené srdce</t>
  </si>
  <si>
    <t>J1-021NOS/3</t>
  </si>
  <si>
    <t>4784957</t>
  </si>
  <si>
    <t>67776779</t>
  </si>
  <si>
    <t>Občanské sdružení R - MOSTY</t>
  </si>
  <si>
    <t>Azylový dům pro matky s dětmi R-Mosty</t>
  </si>
  <si>
    <t>J3-021NOS/1</t>
  </si>
  <si>
    <t>7394256</t>
  </si>
  <si>
    <t>Odborné sociálně-právní poradenství R-Mosty</t>
  </si>
  <si>
    <t>J1-153NOS/3</t>
  </si>
  <si>
    <t>8484907</t>
  </si>
  <si>
    <t>67984916</t>
  </si>
  <si>
    <t>Občanské sdružení Sluneční zahrada</t>
  </si>
  <si>
    <t>Chráněná dílna svatý Prokop u červeného javoru</t>
  </si>
  <si>
    <t>J1-153NOS/1</t>
  </si>
  <si>
    <t>3274363</t>
  </si>
  <si>
    <t>6353601</t>
  </si>
  <si>
    <t>18623433</t>
  </si>
  <si>
    <t>Občanské sdružení TŘI</t>
  </si>
  <si>
    <t>Sociální část z komplexní hospicové péče</t>
  </si>
  <si>
    <t>3854293</t>
  </si>
  <si>
    <t>48623814</t>
  </si>
  <si>
    <t>Oblastní charita Červený Kostelec</t>
  </si>
  <si>
    <t>Domov sv. Josefa- odlehčovací služby</t>
  </si>
  <si>
    <t>4167967</t>
  </si>
  <si>
    <t>Domov sv. Josefa- trvalé pobyty</t>
  </si>
  <si>
    <t>J1-157NOS/2</t>
  </si>
  <si>
    <t>3408720</t>
  </si>
  <si>
    <t>00425681</t>
  </si>
  <si>
    <t>Oblastní spolek Českého červeného kříže Praha 9</t>
  </si>
  <si>
    <t>Gerocentrum „Slunné stáří“</t>
  </si>
  <si>
    <t>J1-157NOS/1</t>
  </si>
  <si>
    <t>6814153</t>
  </si>
  <si>
    <t>Dům sociálních služeb</t>
  </si>
  <si>
    <t>J1-140NOS/1</t>
  </si>
  <si>
    <t>263310/07</t>
  </si>
  <si>
    <t>70837791</t>
  </si>
  <si>
    <t>Okamžik - sdružení pro podporu nejen nevidomých</t>
  </si>
  <si>
    <t>Dobrovolnické centrum pomoci zrakově postiženým</t>
  </si>
  <si>
    <t>J3-140NOS/2</t>
  </si>
  <si>
    <t>Poradenské centrum</t>
  </si>
  <si>
    <t>6482925</t>
  </si>
  <si>
    <t>63154935</t>
  </si>
  <si>
    <t>OPORA</t>
  </si>
  <si>
    <t>Domácí hospicová péče OPORA</t>
  </si>
  <si>
    <t>J3-208NOS/1</t>
  </si>
  <si>
    <t>2890050</t>
  </si>
  <si>
    <t>45768676</t>
  </si>
  <si>
    <t>Organizace pro pomoc uprchlíkům</t>
  </si>
  <si>
    <t>odborné sociální poradenství imigrantům a azylantům</t>
  </si>
  <si>
    <t>J1-208NOS/2</t>
  </si>
  <si>
    <t>8692294</t>
  </si>
  <si>
    <t>Organizace pro pomoc uprchlíkům, o.s.</t>
  </si>
  <si>
    <t>Podporované bydlení pro mladé uprchlíky</t>
  </si>
  <si>
    <t>J1-068NOC/1</t>
  </si>
  <si>
    <t>3236460</t>
  </si>
  <si>
    <t>18629130</t>
  </si>
  <si>
    <t>Pobočka Diakonie Církve bratrské v Praze 3</t>
  </si>
  <si>
    <t>Stacionář pro děti s kombinovaným postižením</t>
  </si>
  <si>
    <t>J1-037NOP/1</t>
  </si>
  <si>
    <t>4595988</t>
  </si>
  <si>
    <t>26200571</t>
  </si>
  <si>
    <t>Pobytové rehabilitační a rekvalifikační středisko pro nevidomé Dědina, o.p.s</t>
  </si>
  <si>
    <t>SOCIÁLNÍ REHABILITACE TĚŽCE ZRAKOVĚ POSTIŽENÝCH</t>
  </si>
  <si>
    <t>J1-037NOP/2</t>
  </si>
  <si>
    <t>8414595</t>
  </si>
  <si>
    <t>SOCIÁLNĚ TERAPEUTICKÉ DÍLNY PRO TĚŽCE ZRAKOVĚ POSTIŽENÉ</t>
  </si>
  <si>
    <t>J1-144NOS/5</t>
  </si>
  <si>
    <t>6672726</t>
  </si>
  <si>
    <t>68380216</t>
  </si>
  <si>
    <t>POHODA - společnost pro normální život lidí s postižením</t>
  </si>
  <si>
    <t>Asistence POHODA</t>
  </si>
  <si>
    <t>J1-144NOS/6</t>
  </si>
  <si>
    <t>1026027</t>
  </si>
  <si>
    <t>Terénní odlehčovací služba POHODA</t>
  </si>
  <si>
    <t>J1-144NOS/1</t>
  </si>
  <si>
    <t>3776784</t>
  </si>
  <si>
    <t>Bydlení POHODA</t>
  </si>
  <si>
    <t>J1-144NOS/3</t>
  </si>
  <si>
    <t>4129365</t>
  </si>
  <si>
    <t>Klub POHODA</t>
  </si>
  <si>
    <t>J3-181NOS/1</t>
  </si>
  <si>
    <t>9097296</t>
  </si>
  <si>
    <t>67362621</t>
  </si>
  <si>
    <t>Poradna pro integraci</t>
  </si>
  <si>
    <t>Sociální poradenství pro cizicne a azylanty</t>
  </si>
  <si>
    <t>J1-033NOS/1</t>
  </si>
  <si>
    <t>4951911</t>
  </si>
  <si>
    <t>26525305</t>
  </si>
  <si>
    <t>Portus Praha, občanské sdružení</t>
  </si>
  <si>
    <t>chráněné bydlení</t>
  </si>
  <si>
    <t>J1-159NOP/1</t>
  </si>
  <si>
    <t>7446328</t>
  </si>
  <si>
    <t>25156349</t>
  </si>
  <si>
    <t>Prácheňské sanatorium o.p.s.</t>
  </si>
  <si>
    <t>J1-159NOP/2</t>
  </si>
  <si>
    <t>4542627</t>
  </si>
  <si>
    <t>J3-069NOS/2</t>
  </si>
  <si>
    <t>00676098</t>
  </si>
  <si>
    <t>Pražská organizace vozíčkářů, o.s.</t>
  </si>
  <si>
    <t>Odborné sociální poradenství, Centrum samostatného života (klientské centrum Pražské organizace vozíčkářů, o.s.)</t>
  </si>
  <si>
    <t>J3-224NOP/1</t>
  </si>
  <si>
    <t>7147115</t>
  </si>
  <si>
    <t>25768255</t>
  </si>
  <si>
    <t>proFem o.p.s.</t>
  </si>
  <si>
    <t>AdvoCats for Women - bezplatné sociálně právní poradenství pro oběti domácího násilí</t>
  </si>
  <si>
    <t>J1-131NOS/1</t>
  </si>
  <si>
    <t>6513502</t>
  </si>
  <si>
    <t>43005853</t>
  </si>
  <si>
    <t>PROSAZ Společnost pro sociální rehabilitaci občanů se zdravotním postižením</t>
  </si>
  <si>
    <t>asistenční služba</t>
  </si>
  <si>
    <t>J1-050NOS/2</t>
  </si>
  <si>
    <t>8619914</t>
  </si>
  <si>
    <t>49625624</t>
  </si>
  <si>
    <t>Proxima Sociale, o. s.</t>
  </si>
  <si>
    <t>Terénní programy v Praze11</t>
  </si>
  <si>
    <t>J1-050NOS/1</t>
  </si>
  <si>
    <t>2750905</t>
  </si>
  <si>
    <t>Azylový byt Proxima Sociale, o.s.</t>
  </si>
  <si>
    <t>J1-050NOS/4</t>
  </si>
  <si>
    <t>9022191</t>
  </si>
  <si>
    <t>Krizová pomoc Proxima Sociale, o.s.</t>
  </si>
  <si>
    <t>J1-050NOS/10</t>
  </si>
  <si>
    <t>3766912</t>
  </si>
  <si>
    <t>Terénní programy v Praze 13</t>
  </si>
  <si>
    <t>J3-050NOS/5</t>
  </si>
  <si>
    <t>6450416</t>
  </si>
  <si>
    <t>Občanská poradna Proxima Sociale, o.s.</t>
  </si>
  <si>
    <t>J1-050NOS/11</t>
  </si>
  <si>
    <t>6589804</t>
  </si>
  <si>
    <t>Terénní programy v Praze 9 a 12</t>
  </si>
  <si>
    <t>J3-218NOS/1</t>
  </si>
  <si>
    <t>1626438</t>
  </si>
  <si>
    <t>63829797</t>
  </si>
  <si>
    <t>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</si>
</sst>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_-* #,##0\ _K_č_-;\-* #,##0\ _K_č_-;_-* &quot;-&quot;??\ _K_č_-;_-@_-"/>
    <numFmt numFmtId="165" formatCode="#,##0.0"/>
  </numFmts>
  <fonts count="12" x14ac:knownFonts="1">
    <font>
      <sz val="10"/>
      <name val="Arial"/>
      <charset val="238"/>
    </font>
    <font>
      <sz val="10"/>
      <name val="Arial"/>
      <charset val="238"/>
    </font>
    <font>
      <sz val="7"/>
      <name val="Arial CE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sz val="10"/>
      <color indexed="10"/>
      <name val="Arial Unicode MS"/>
      <family val="2"/>
      <charset val="238"/>
    </font>
    <font>
      <sz val="10"/>
      <color indexed="10"/>
      <name val="Arial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NumberFormat="1"/>
    <xf numFmtId="49" fontId="2" fillId="0" borderId="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2" fontId="5" fillId="5" borderId="4" xfId="0" applyNumberFormat="1" applyFont="1" applyFill="1" applyBorder="1" applyAlignment="1">
      <alignment horizontal="right" wrapText="1"/>
    </xf>
    <xf numFmtId="2" fontId="5" fillId="9" borderId="4" xfId="0" applyNumberFormat="1" applyFont="1" applyFill="1" applyBorder="1" applyAlignment="1">
      <alignment horizontal="right" wrapText="1"/>
    </xf>
    <xf numFmtId="49" fontId="3" fillId="10" borderId="1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wrapText="1"/>
    </xf>
    <xf numFmtId="0" fontId="0" fillId="0" borderId="6" xfId="0" applyNumberFormat="1" applyBorder="1"/>
    <xf numFmtId="3" fontId="5" fillId="0" borderId="6" xfId="0" applyNumberFormat="1" applyFont="1" applyBorder="1" applyAlignment="1">
      <alignment horizontal="right" wrapText="1"/>
    </xf>
    <xf numFmtId="49" fontId="2" fillId="11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wrapText="1"/>
    </xf>
    <xf numFmtId="3" fontId="0" fillId="0" borderId="6" xfId="0" applyNumberFormat="1" applyBorder="1"/>
    <xf numFmtId="0" fontId="5" fillId="8" borderId="4" xfId="0" applyFont="1" applyFill="1" applyBorder="1" applyAlignment="1">
      <alignment wrapText="1"/>
    </xf>
    <xf numFmtId="49" fontId="5" fillId="8" borderId="4" xfId="0" applyNumberFormat="1" applyFont="1" applyFill="1" applyBorder="1" applyAlignment="1">
      <alignment horizontal="right" wrapText="1"/>
    </xf>
    <xf numFmtId="0" fontId="5" fillId="8" borderId="4" xfId="0" applyFont="1" applyFill="1" applyBorder="1" applyAlignment="1">
      <alignment horizontal="left" vertical="center" wrapText="1"/>
    </xf>
    <xf numFmtId="14" fontId="5" fillId="8" borderId="4" xfId="0" applyNumberFormat="1" applyFont="1" applyFill="1" applyBorder="1" applyAlignment="1">
      <alignment wrapText="1"/>
    </xf>
    <xf numFmtId="0" fontId="5" fillId="8" borderId="4" xfId="0" applyFont="1" applyFill="1" applyBorder="1" applyAlignment="1">
      <alignment horizontal="right" wrapText="1"/>
    </xf>
    <xf numFmtId="2" fontId="5" fillId="8" borderId="4" xfId="0" applyNumberFormat="1" applyFont="1" applyFill="1" applyBorder="1" applyAlignment="1">
      <alignment horizontal="right" wrapText="1"/>
    </xf>
    <xf numFmtId="3" fontId="5" fillId="8" borderId="4" xfId="0" applyNumberFormat="1" applyFont="1" applyFill="1" applyBorder="1" applyAlignment="1">
      <alignment horizontal="right" wrapText="1"/>
    </xf>
    <xf numFmtId="3" fontId="5" fillId="8" borderId="5" xfId="0" applyNumberFormat="1" applyFont="1" applyFill="1" applyBorder="1" applyAlignment="1">
      <alignment horizontal="right" wrapText="1"/>
    </xf>
    <xf numFmtId="3" fontId="0" fillId="8" borderId="6" xfId="0" applyNumberFormat="1" applyFill="1" applyBorder="1"/>
    <xf numFmtId="0" fontId="0" fillId="8" borderId="0" xfId="0" applyNumberFormat="1" applyFill="1"/>
    <xf numFmtId="0" fontId="6" fillId="0" borderId="4" xfId="0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7" fillId="0" borderId="6" xfId="0" applyNumberFormat="1" applyFont="1" applyBorder="1"/>
    <xf numFmtId="0" fontId="7" fillId="0" borderId="6" xfId="0" applyNumberFormat="1" applyFont="1" applyBorder="1"/>
    <xf numFmtId="0" fontId="7" fillId="0" borderId="0" xfId="0" applyNumberFormat="1" applyFont="1"/>
    <xf numFmtId="3" fontId="0" fillId="0" borderId="0" xfId="0" applyNumberFormat="1"/>
    <xf numFmtId="0" fontId="8" fillId="0" borderId="6" xfId="0" applyNumberFormat="1" applyFont="1" applyBorder="1"/>
    <xf numFmtId="164" fontId="5" fillId="0" borderId="4" xfId="1" applyNumberFormat="1" applyFont="1" applyBorder="1" applyAlignment="1">
      <alignment horizontal="right" wrapText="1"/>
    </xf>
    <xf numFmtId="0" fontId="8" fillId="8" borderId="6" xfId="0" applyNumberFormat="1" applyFont="1" applyFill="1" applyBorder="1"/>
    <xf numFmtId="9" fontId="5" fillId="0" borderId="6" xfId="3" applyFont="1" applyBorder="1" applyAlignment="1">
      <alignment horizontal="right" wrapText="1"/>
    </xf>
    <xf numFmtId="0" fontId="5" fillId="0" borderId="0" xfId="0" applyNumberFormat="1" applyFont="1" applyFill="1" applyBorder="1" applyAlignment="1">
      <alignment wrapText="1"/>
    </xf>
    <xf numFmtId="164" fontId="5" fillId="8" borderId="4" xfId="1" applyNumberFormat="1" applyFont="1" applyFill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49" fontId="3" fillId="11" borderId="8" xfId="0" applyNumberFormat="1" applyFont="1" applyFill="1" applyBorder="1" applyAlignment="1">
      <alignment horizontal="center" vertical="center" wrapText="1"/>
    </xf>
    <xf numFmtId="49" fontId="3" fillId="11" borderId="2" xfId="0" applyNumberFormat="1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center" vertical="center" wrapText="1"/>
    </xf>
    <xf numFmtId="3" fontId="5" fillId="12" borderId="6" xfId="0" applyNumberFormat="1" applyFont="1" applyFill="1" applyBorder="1" applyAlignment="1">
      <alignment horizontal="right" wrapText="1"/>
    </xf>
    <xf numFmtId="165" fontId="5" fillId="12" borderId="6" xfId="0" applyNumberFormat="1" applyFont="1" applyFill="1" applyBorder="1" applyAlignment="1">
      <alignment horizontal="right" wrapText="1"/>
    </xf>
    <xf numFmtId="9" fontId="0" fillId="0" borderId="6" xfId="3" applyFont="1" applyBorder="1"/>
    <xf numFmtId="49" fontId="2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9" fontId="0" fillId="0" borderId="0" xfId="3" applyFont="1" applyBorder="1"/>
    <xf numFmtId="49" fontId="3" fillId="13" borderId="1" xfId="0" applyNumberFormat="1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center" vertical="center" wrapText="1"/>
    </xf>
    <xf numFmtId="3" fontId="5" fillId="8" borderId="6" xfId="0" applyNumberFormat="1" applyFont="1" applyFill="1" applyBorder="1" applyAlignment="1">
      <alignment horizontal="right" wrapText="1"/>
    </xf>
    <xf numFmtId="3" fontId="6" fillId="8" borderId="6" xfId="0" applyNumberFormat="1" applyFont="1" applyFill="1" applyBorder="1" applyAlignment="1">
      <alignment horizontal="right" wrapText="1"/>
    </xf>
    <xf numFmtId="3" fontId="5" fillId="15" borderId="6" xfId="0" applyNumberFormat="1" applyFont="1" applyFill="1" applyBorder="1" applyAlignment="1">
      <alignment horizontal="right" wrapText="1"/>
    </xf>
    <xf numFmtId="0" fontId="0" fillId="0" borderId="0" xfId="0" applyNumberFormat="1" applyBorder="1"/>
    <xf numFmtId="3" fontId="5" fillId="0" borderId="0" xfId="0" applyNumberFormat="1" applyFont="1" applyFill="1" applyBorder="1" applyAlignment="1">
      <alignment horizontal="right" wrapText="1"/>
    </xf>
    <xf numFmtId="164" fontId="0" fillId="0" borderId="0" xfId="1" applyNumberFormat="1" applyFont="1"/>
    <xf numFmtId="4" fontId="0" fillId="0" borderId="0" xfId="0" applyNumberFormat="1"/>
    <xf numFmtId="0" fontId="5" fillId="0" borderId="9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16" borderId="4" xfId="0" applyFont="1" applyFill="1" applyBorder="1" applyAlignment="1">
      <alignment wrapText="1"/>
    </xf>
    <xf numFmtId="49" fontId="5" fillId="16" borderId="4" xfId="0" applyNumberFormat="1" applyFont="1" applyFill="1" applyBorder="1" applyAlignment="1">
      <alignment horizontal="right" wrapText="1"/>
    </xf>
    <xf numFmtId="0" fontId="5" fillId="16" borderId="4" xfId="0" applyFont="1" applyFill="1" applyBorder="1" applyAlignment="1">
      <alignment horizontal="left" vertical="center" wrapText="1"/>
    </xf>
    <xf numFmtId="0" fontId="5" fillId="16" borderId="4" xfId="0" applyFont="1" applyFill="1" applyBorder="1" applyAlignment="1">
      <alignment horizontal="right" wrapText="1"/>
    </xf>
    <xf numFmtId="2" fontId="5" fillId="16" borderId="4" xfId="0" applyNumberFormat="1" applyFont="1" applyFill="1" applyBorder="1" applyAlignment="1">
      <alignment horizontal="right" wrapText="1"/>
    </xf>
    <xf numFmtId="3" fontId="5" fillId="16" borderId="4" xfId="0" applyNumberFormat="1" applyFont="1" applyFill="1" applyBorder="1" applyAlignment="1">
      <alignment horizontal="right" wrapText="1"/>
    </xf>
    <xf numFmtId="3" fontId="5" fillId="16" borderId="5" xfId="0" applyNumberFormat="1" applyFont="1" applyFill="1" applyBorder="1" applyAlignment="1">
      <alignment horizontal="right" wrapText="1"/>
    </xf>
    <xf numFmtId="3" fontId="5" fillId="16" borderId="6" xfId="0" applyNumberFormat="1" applyFont="1" applyFill="1" applyBorder="1" applyAlignment="1">
      <alignment horizontal="right" wrapText="1"/>
    </xf>
    <xf numFmtId="165" fontId="5" fillId="16" borderId="6" xfId="0" applyNumberFormat="1" applyFont="1" applyFill="1" applyBorder="1" applyAlignment="1">
      <alignment horizontal="right" wrapText="1"/>
    </xf>
    <xf numFmtId="9" fontId="0" fillId="16" borderId="6" xfId="3" applyFont="1" applyFill="1" applyBorder="1"/>
    <xf numFmtId="0" fontId="0" fillId="16" borderId="0" xfId="0" applyNumberFormat="1" applyFill="1"/>
    <xf numFmtId="0" fontId="0" fillId="16" borderId="6" xfId="0" applyNumberFormat="1" applyFill="1" applyBorder="1"/>
    <xf numFmtId="0" fontId="5" fillId="17" borderId="4" xfId="0" applyFont="1" applyFill="1" applyBorder="1" applyAlignment="1">
      <alignment wrapText="1"/>
    </xf>
    <xf numFmtId="49" fontId="5" fillId="17" borderId="4" xfId="0" applyNumberFormat="1" applyFont="1" applyFill="1" applyBorder="1" applyAlignment="1">
      <alignment horizontal="right" wrapText="1"/>
    </xf>
    <xf numFmtId="0" fontId="5" fillId="17" borderId="4" xfId="0" applyFont="1" applyFill="1" applyBorder="1" applyAlignment="1">
      <alignment horizontal="left" vertical="center" wrapText="1"/>
    </xf>
    <xf numFmtId="0" fontId="5" fillId="17" borderId="4" xfId="0" applyFont="1" applyFill="1" applyBorder="1" applyAlignment="1">
      <alignment horizontal="right" wrapText="1"/>
    </xf>
    <xf numFmtId="2" fontId="5" fillId="17" borderId="4" xfId="0" applyNumberFormat="1" applyFont="1" applyFill="1" applyBorder="1" applyAlignment="1">
      <alignment horizontal="right" wrapText="1"/>
    </xf>
    <xf numFmtId="3" fontId="5" fillId="17" borderId="4" xfId="0" applyNumberFormat="1" applyFont="1" applyFill="1" applyBorder="1" applyAlignment="1">
      <alignment horizontal="right" wrapText="1"/>
    </xf>
    <xf numFmtId="3" fontId="5" fillId="17" borderId="5" xfId="0" applyNumberFormat="1" applyFont="1" applyFill="1" applyBorder="1" applyAlignment="1">
      <alignment horizontal="right" wrapText="1"/>
    </xf>
    <xf numFmtId="3" fontId="5" fillId="17" borderId="6" xfId="0" applyNumberFormat="1" applyFont="1" applyFill="1" applyBorder="1" applyAlignment="1">
      <alignment horizontal="right" wrapText="1"/>
    </xf>
    <xf numFmtId="165" fontId="5" fillId="17" borderId="6" xfId="0" applyNumberFormat="1" applyFont="1" applyFill="1" applyBorder="1" applyAlignment="1">
      <alignment horizontal="right" wrapText="1"/>
    </xf>
    <xf numFmtId="9" fontId="0" fillId="17" borderId="6" xfId="3" applyFont="1" applyFill="1" applyBorder="1"/>
    <xf numFmtId="0" fontId="8" fillId="17" borderId="6" xfId="0" applyNumberFormat="1" applyFont="1" applyFill="1" applyBorder="1"/>
    <xf numFmtId="0" fontId="0" fillId="17" borderId="0" xfId="0" applyNumberFormat="1" applyFill="1"/>
    <xf numFmtId="164" fontId="0" fillId="0" borderId="0" xfId="1" applyNumberFormat="1" applyFont="1" applyAlignment="1">
      <alignment horizontal="right"/>
    </xf>
    <xf numFmtId="0" fontId="10" fillId="0" borderId="0" xfId="0" applyFont="1" applyAlignment="1">
      <alignment horizontal="left" vertical="center" wrapText="1"/>
    </xf>
    <xf numFmtId="164" fontId="10" fillId="0" borderId="0" xfId="1" applyNumberFormat="1" applyFont="1" applyAlignment="1">
      <alignment horizontal="right" vertical="center" wrapText="1"/>
    </xf>
    <xf numFmtId="0" fontId="10" fillId="0" borderId="6" xfId="0" applyFont="1" applyBorder="1" applyAlignment="1">
      <alignment horizontal="left" vertical="center" wrapText="1"/>
    </xf>
    <xf numFmtId="164" fontId="10" fillId="0" borderId="6" xfId="1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164" fontId="10" fillId="0" borderId="11" xfId="1" applyNumberFormat="1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18" borderId="2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18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2" applyFont="1"/>
    <xf numFmtId="164" fontId="10" fillId="0" borderId="14" xfId="1" applyNumberFormat="1" applyFont="1" applyFill="1" applyBorder="1" applyAlignment="1">
      <alignment horizontal="right" vertical="center" wrapText="1"/>
    </xf>
    <xf numFmtId="164" fontId="10" fillId="0" borderId="0" xfId="1" applyNumberFormat="1" applyFont="1" applyAlignment="1">
      <alignment vertical="center" wrapText="1"/>
    </xf>
    <xf numFmtId="164" fontId="10" fillId="0" borderId="11" xfId="1" applyNumberFormat="1" applyFont="1" applyBorder="1" applyAlignment="1">
      <alignment vertical="center" wrapText="1"/>
    </xf>
    <xf numFmtId="164" fontId="10" fillId="0" borderId="6" xfId="1" applyNumberFormat="1" applyFont="1" applyBorder="1" applyAlignment="1">
      <alignment vertical="center" wrapText="1"/>
    </xf>
    <xf numFmtId="164" fontId="10" fillId="0" borderId="13" xfId="1" applyNumberFormat="1" applyFont="1" applyFill="1" applyBorder="1" applyAlignment="1">
      <alignment vertical="center" wrapText="1"/>
    </xf>
    <xf numFmtId="164" fontId="10" fillId="0" borderId="14" xfId="1" applyNumberFormat="1" applyFont="1" applyFill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164" fontId="10" fillId="0" borderId="17" xfId="1" applyNumberFormat="1" applyFont="1" applyBorder="1" applyAlignment="1">
      <alignment horizontal="righ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vertical="center" wrapText="1"/>
    </xf>
    <xf numFmtId="164" fontId="10" fillId="0" borderId="18" xfId="1" applyNumberFormat="1" applyFont="1" applyBorder="1" applyAlignment="1">
      <alignment vertical="center" wrapText="1"/>
    </xf>
    <xf numFmtId="164" fontId="10" fillId="0" borderId="19" xfId="1" applyNumberFormat="1" applyFont="1" applyFill="1" applyBorder="1" applyAlignment="1">
      <alignment vertical="center" wrapText="1"/>
    </xf>
    <xf numFmtId="164" fontId="11" fillId="0" borderId="20" xfId="1" applyNumberFormat="1" applyFont="1" applyBorder="1" applyAlignment="1">
      <alignment horizontal="left" vertical="center" wrapText="1"/>
    </xf>
    <xf numFmtId="164" fontId="11" fillId="0" borderId="21" xfId="1" applyNumberFormat="1" applyFont="1" applyBorder="1" applyAlignment="1">
      <alignment horizontal="left" vertical="center" wrapText="1"/>
    </xf>
    <xf numFmtId="164" fontId="11" fillId="10" borderId="21" xfId="1" applyNumberFormat="1" applyFont="1" applyFill="1" applyBorder="1" applyAlignment="1">
      <alignment horizontal="right" vertical="center" wrapText="1"/>
    </xf>
    <xf numFmtId="164" fontId="10" fillId="0" borderId="6" xfId="1" applyNumberFormat="1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</cellXfs>
  <cellStyles count="4">
    <cellStyle name="Čárka" xfId="1" builtinId="3"/>
    <cellStyle name="Normální" xfId="0" builtinId="0"/>
    <cellStyle name="Normální 2" xfId="2"/>
    <cellStyle name="Procent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oje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filterMode="1"/>
  <dimension ref="A1:DE297"/>
  <sheetViews>
    <sheetView topLeftCell="CS1" zoomScaleNormal="100" workbookViewId="0">
      <pane ySplit="2" topLeftCell="A4" activePane="bottomLeft" state="frozen"/>
      <selection pane="bottomLeft" activeCell="F36" sqref="A1:DE295"/>
    </sheetView>
  </sheetViews>
  <sheetFormatPr defaultRowHeight="12.75" x14ac:dyDescent="0.2"/>
  <cols>
    <col min="1" max="1" width="13.28515625" style="1" customWidth="1"/>
    <col min="2" max="2" width="14.28515625" style="1" customWidth="1"/>
    <col min="3" max="3" width="9" style="1" customWidth="1"/>
    <col min="4" max="5" width="28.5703125" style="1" customWidth="1"/>
    <col min="6" max="6" width="10.140625" style="1" customWidth="1"/>
    <col min="7" max="7" width="7.140625" style="1" customWidth="1"/>
    <col min="8" max="11" width="28.5703125" style="1" customWidth="1"/>
    <col min="12" max="12" width="28.7109375" style="1" customWidth="1"/>
    <col min="13" max="25" width="9.28515625" style="1" customWidth="1"/>
    <col min="26" max="27" width="12.140625" style="1" customWidth="1"/>
    <col min="28" max="31" width="9.28515625" style="1" customWidth="1"/>
    <col min="32" max="32" width="11" style="1" customWidth="1"/>
    <col min="33" max="34" width="9.28515625" style="1" customWidth="1"/>
    <col min="35" max="35" width="9.42578125" style="1" customWidth="1"/>
    <col min="36" max="42" width="12.140625" style="1" customWidth="1"/>
    <col min="43" max="43" width="13.140625" style="1" customWidth="1"/>
    <col min="44" max="45" width="12.140625" style="1" customWidth="1"/>
    <col min="46" max="46" width="9.28515625" style="1" customWidth="1"/>
    <col min="47" max="47" width="12.140625" style="1" customWidth="1"/>
    <col min="48" max="50" width="9.28515625" style="1" customWidth="1"/>
    <col min="51" max="51" width="12.140625" style="1" customWidth="1"/>
    <col min="52" max="53" width="9.28515625" style="1" customWidth="1"/>
    <col min="54" max="65" width="12.140625" style="1" customWidth="1"/>
    <col min="66" max="66" width="9.28515625" style="1" customWidth="1"/>
    <col min="67" max="67" width="12.140625" style="1" customWidth="1"/>
    <col min="68" max="69" width="9.28515625" style="1" customWidth="1"/>
    <col min="70" max="70" width="13.7109375" style="1" customWidth="1"/>
    <col min="71" max="71" width="12.42578125" style="1" customWidth="1"/>
    <col min="72" max="72" width="14.42578125" style="1" customWidth="1"/>
    <col min="73" max="104" width="12.140625" style="1" customWidth="1"/>
    <col min="105" max="105" width="13.28515625" style="1" customWidth="1"/>
    <col min="106" max="106" width="13.7109375" style="1" customWidth="1"/>
    <col min="107" max="107" width="12.140625" style="1" customWidth="1"/>
    <col min="108" max="16384" width="9.140625" style="1"/>
  </cols>
  <sheetData>
    <row r="1" spans="1:109" ht="13.5" thickBot="1" x14ac:dyDescent="0.25">
      <c r="M1" s="1" t="s">
        <v>356</v>
      </c>
      <c r="Q1" s="1" t="s">
        <v>357</v>
      </c>
      <c r="Z1" s="1" t="s">
        <v>368</v>
      </c>
      <c r="AP1" s="1" t="s">
        <v>358</v>
      </c>
      <c r="CK1" s="1" t="s">
        <v>359</v>
      </c>
    </row>
    <row r="2" spans="1:109" s="2" customFormat="1" ht="65.099999999999994" customHeight="1" thickBot="1" x14ac:dyDescent="0.25">
      <c r="A2" s="8" t="s">
        <v>349</v>
      </c>
      <c r="B2" s="9" t="s">
        <v>369</v>
      </c>
      <c r="C2" s="9" t="s">
        <v>350</v>
      </c>
      <c r="D2" s="9" t="s">
        <v>351</v>
      </c>
      <c r="E2" s="9" t="s">
        <v>352</v>
      </c>
      <c r="F2" s="9" t="s">
        <v>370</v>
      </c>
      <c r="G2" s="9" t="s">
        <v>361</v>
      </c>
      <c r="H2" s="9" t="s">
        <v>380</v>
      </c>
      <c r="I2" s="9" t="s">
        <v>355</v>
      </c>
      <c r="J2" s="9" t="s">
        <v>353</v>
      </c>
      <c r="K2" s="9" t="s">
        <v>360</v>
      </c>
      <c r="L2" s="9" t="s">
        <v>354</v>
      </c>
      <c r="M2" s="10" t="s">
        <v>372</v>
      </c>
      <c r="N2" s="10" t="s">
        <v>373</v>
      </c>
      <c r="O2" s="10" t="s">
        <v>374</v>
      </c>
      <c r="P2" s="10" t="s">
        <v>375</v>
      </c>
      <c r="Q2" s="10" t="s">
        <v>376</v>
      </c>
      <c r="R2" s="10" t="s">
        <v>377</v>
      </c>
      <c r="S2" s="10" t="s">
        <v>378</v>
      </c>
      <c r="T2" s="10" t="s">
        <v>379</v>
      </c>
      <c r="U2" s="10" t="s">
        <v>371</v>
      </c>
      <c r="V2" s="63" t="s">
        <v>241</v>
      </c>
      <c r="W2" s="63" t="s">
        <v>242</v>
      </c>
      <c r="X2" s="63" t="s">
        <v>243</v>
      </c>
      <c r="Y2" s="63" t="s">
        <v>244</v>
      </c>
      <c r="Z2" s="11" t="s">
        <v>381</v>
      </c>
      <c r="AA2" s="11" t="s">
        <v>382</v>
      </c>
      <c r="AB2" s="11" t="s">
        <v>383</v>
      </c>
      <c r="AC2" s="11" t="s">
        <v>384</v>
      </c>
      <c r="AD2" s="11" t="s">
        <v>385</v>
      </c>
      <c r="AE2" s="11" t="s">
        <v>386</v>
      </c>
      <c r="AF2" s="11" t="s">
        <v>387</v>
      </c>
      <c r="AG2" s="11" t="s">
        <v>388</v>
      </c>
      <c r="AH2" s="11" t="s">
        <v>389</v>
      </c>
      <c r="AI2" s="11" t="s">
        <v>390</v>
      </c>
      <c r="AJ2" s="7" t="s">
        <v>362</v>
      </c>
      <c r="AK2" s="7" t="s">
        <v>363</v>
      </c>
      <c r="AL2" s="7" t="s">
        <v>364</v>
      </c>
      <c r="AM2" s="7" t="s">
        <v>365</v>
      </c>
      <c r="AN2" s="7" t="s">
        <v>366</v>
      </c>
      <c r="AO2" s="7" t="s">
        <v>367</v>
      </c>
      <c r="AP2" s="12" t="s">
        <v>391</v>
      </c>
      <c r="AQ2" s="3" t="s">
        <v>392</v>
      </c>
      <c r="AR2" s="3" t="s">
        <v>393</v>
      </c>
      <c r="AS2" s="3" t="s">
        <v>394</v>
      </c>
      <c r="AT2" s="3" t="s">
        <v>395</v>
      </c>
      <c r="AU2" s="3" t="s">
        <v>396</v>
      </c>
      <c r="AV2" s="3" t="s">
        <v>397</v>
      </c>
      <c r="AW2" s="3" t="s">
        <v>398</v>
      </c>
      <c r="AX2" s="4" t="s">
        <v>399</v>
      </c>
      <c r="AY2" s="4" t="s">
        <v>400</v>
      </c>
      <c r="AZ2" s="4" t="s">
        <v>401</v>
      </c>
      <c r="BA2" s="4" t="s">
        <v>402</v>
      </c>
      <c r="BB2" s="4" t="s">
        <v>403</v>
      </c>
      <c r="BC2" s="4" t="s">
        <v>404</v>
      </c>
      <c r="BD2" s="4" t="s">
        <v>405</v>
      </c>
      <c r="BE2" s="4" t="s">
        <v>406</v>
      </c>
      <c r="BF2" s="3" t="s">
        <v>407</v>
      </c>
      <c r="BG2" s="3" t="s">
        <v>408</v>
      </c>
      <c r="BH2" s="3" t="s">
        <v>409</v>
      </c>
      <c r="BI2" s="3" t="s">
        <v>410</v>
      </c>
      <c r="BJ2" s="3" t="s">
        <v>411</v>
      </c>
      <c r="BK2" s="3" t="s">
        <v>412</v>
      </c>
      <c r="BL2" s="3" t="s">
        <v>413</v>
      </c>
      <c r="BM2" s="3" t="s">
        <v>414</v>
      </c>
      <c r="BN2" s="3" t="s">
        <v>415</v>
      </c>
      <c r="BO2" s="3" t="s">
        <v>416</v>
      </c>
      <c r="BP2" s="3" t="s">
        <v>417</v>
      </c>
      <c r="BQ2" s="3" t="s">
        <v>418</v>
      </c>
      <c r="BR2" s="22" t="s">
        <v>246</v>
      </c>
      <c r="BS2" s="22" t="s">
        <v>247</v>
      </c>
      <c r="BT2" s="4" t="s">
        <v>419</v>
      </c>
      <c r="BU2" s="4" t="s">
        <v>420</v>
      </c>
      <c r="BV2" s="4" t="s">
        <v>421</v>
      </c>
      <c r="BW2" s="4" t="s">
        <v>422</v>
      </c>
      <c r="BX2" s="3" t="s">
        <v>423</v>
      </c>
      <c r="BY2" s="3" t="s">
        <v>424</v>
      </c>
      <c r="BZ2" s="3" t="s">
        <v>425</v>
      </c>
      <c r="CA2" s="3" t="s">
        <v>426</v>
      </c>
      <c r="CB2" s="22" t="s">
        <v>248</v>
      </c>
      <c r="CC2" s="3" t="s">
        <v>427</v>
      </c>
      <c r="CD2" s="3" t="s">
        <v>428</v>
      </c>
      <c r="CE2" s="3" t="s">
        <v>429</v>
      </c>
      <c r="CF2" s="3" t="s">
        <v>430</v>
      </c>
      <c r="CG2" s="3" t="s">
        <v>431</v>
      </c>
      <c r="CH2" s="3" t="s">
        <v>432</v>
      </c>
      <c r="CI2" s="3" t="s">
        <v>433</v>
      </c>
      <c r="CJ2" s="3" t="s">
        <v>434</v>
      </c>
      <c r="CK2" s="5" t="s">
        <v>435</v>
      </c>
      <c r="CL2" s="5" t="s">
        <v>436</v>
      </c>
      <c r="CM2" s="5" t="s">
        <v>437</v>
      </c>
      <c r="CN2" s="6" t="s">
        <v>438</v>
      </c>
      <c r="CO2" s="6" t="s">
        <v>439</v>
      </c>
      <c r="CP2" s="56" t="s">
        <v>440</v>
      </c>
      <c r="CQ2" s="57" t="s">
        <v>249</v>
      </c>
      <c r="CR2" s="58" t="s">
        <v>250</v>
      </c>
      <c r="CS2" s="58" t="s">
        <v>251</v>
      </c>
      <c r="CT2" s="65" t="s">
        <v>252</v>
      </c>
      <c r="CU2" s="58" t="s">
        <v>253</v>
      </c>
      <c r="CV2" s="58" t="s">
        <v>254</v>
      </c>
      <c r="CW2" s="58" t="s">
        <v>255</v>
      </c>
      <c r="CX2" s="65" t="s">
        <v>82</v>
      </c>
      <c r="CY2" s="58" t="s">
        <v>256</v>
      </c>
      <c r="CZ2" s="58" t="s">
        <v>169</v>
      </c>
      <c r="DA2" s="65" t="s">
        <v>257</v>
      </c>
      <c r="DB2" s="66" t="s">
        <v>102</v>
      </c>
      <c r="DC2" s="65" t="s">
        <v>121</v>
      </c>
      <c r="DD2" s="62" t="s">
        <v>110</v>
      </c>
      <c r="DE2" s="26" t="s">
        <v>245</v>
      </c>
    </row>
    <row r="3" spans="1:109" ht="24.95" hidden="1" customHeight="1" x14ac:dyDescent="0.3">
      <c r="A3" s="13" t="s">
        <v>441</v>
      </c>
      <c r="B3" s="14" t="s">
        <v>442</v>
      </c>
      <c r="C3" s="14" t="s">
        <v>443</v>
      </c>
      <c r="D3" s="15" t="s">
        <v>444</v>
      </c>
      <c r="E3" s="15" t="s">
        <v>445</v>
      </c>
      <c r="F3" s="16">
        <v>40057</v>
      </c>
      <c r="G3" s="15" t="s">
        <v>446</v>
      </c>
      <c r="H3" s="15" t="s">
        <v>447</v>
      </c>
      <c r="I3" s="15" t="s">
        <v>448</v>
      </c>
      <c r="J3" s="15" t="s">
        <v>449</v>
      </c>
      <c r="K3" s="15" t="s">
        <v>450</v>
      </c>
      <c r="L3" s="15" t="s">
        <v>451</v>
      </c>
      <c r="M3" s="17">
        <v>3.5</v>
      </c>
      <c r="N3" s="17">
        <v>0</v>
      </c>
      <c r="O3" s="17">
        <v>0.78</v>
      </c>
      <c r="P3" s="17">
        <v>0</v>
      </c>
      <c r="Q3" s="17">
        <v>2.5</v>
      </c>
      <c r="R3" s="17">
        <v>1.5</v>
      </c>
      <c r="S3" s="17">
        <v>0</v>
      </c>
      <c r="T3" s="17">
        <v>0</v>
      </c>
      <c r="U3" s="17"/>
      <c r="V3" s="17">
        <f>M3+N3+O3+P3+Q3+R3</f>
        <v>8.2800000000000011</v>
      </c>
      <c r="W3" s="17">
        <f>M3+O3+Q3</f>
        <v>6.78</v>
      </c>
      <c r="X3" s="17">
        <f>N3+P3+R3</f>
        <v>1.5</v>
      </c>
      <c r="Y3" s="20">
        <f>(X3/V3)*100</f>
        <v>18.115942028985504</v>
      </c>
      <c r="Z3" s="17">
        <v>34</v>
      </c>
      <c r="AA3" s="17">
        <v>50</v>
      </c>
      <c r="AB3" s="17"/>
      <c r="AC3" s="17"/>
      <c r="AD3" s="17"/>
      <c r="AE3" s="17"/>
      <c r="AF3" s="18">
        <v>5493.5</v>
      </c>
      <c r="AG3" s="19">
        <v>8160</v>
      </c>
      <c r="AH3" s="17"/>
      <c r="AI3" s="17"/>
      <c r="AJ3" s="17">
        <v>10</v>
      </c>
      <c r="AK3" s="17">
        <v>12</v>
      </c>
      <c r="AL3" s="17">
        <v>12</v>
      </c>
      <c r="AM3" s="17">
        <v>10</v>
      </c>
      <c r="AN3" s="17">
        <v>6</v>
      </c>
      <c r="AO3" s="17">
        <v>50</v>
      </c>
      <c r="AP3" s="19">
        <v>389000</v>
      </c>
      <c r="AQ3" s="19">
        <v>497200</v>
      </c>
      <c r="AR3" s="17">
        <v>0</v>
      </c>
      <c r="AS3" s="19">
        <v>1632670</v>
      </c>
      <c r="AT3" s="17">
        <v>0</v>
      </c>
      <c r="AU3" s="17">
        <v>0</v>
      </c>
      <c r="AV3" s="17">
        <v>0</v>
      </c>
      <c r="AW3" s="17">
        <v>0</v>
      </c>
      <c r="AX3" s="19">
        <v>9000</v>
      </c>
      <c r="AY3" s="19">
        <v>42500</v>
      </c>
      <c r="AZ3" s="17">
        <v>0</v>
      </c>
      <c r="BA3" s="19">
        <v>100000</v>
      </c>
      <c r="BB3" s="17">
        <v>0</v>
      </c>
      <c r="BC3" s="17">
        <v>0</v>
      </c>
      <c r="BD3" s="17">
        <v>0</v>
      </c>
      <c r="BE3" s="17">
        <v>0</v>
      </c>
      <c r="BF3" s="19">
        <v>493400</v>
      </c>
      <c r="BG3" s="19">
        <v>549350</v>
      </c>
      <c r="BH3" s="17">
        <v>0</v>
      </c>
      <c r="BI3" s="19">
        <v>831600</v>
      </c>
      <c r="BJ3" s="17">
        <v>0</v>
      </c>
      <c r="BK3" s="17">
        <v>0</v>
      </c>
      <c r="BL3" s="17">
        <v>0</v>
      </c>
      <c r="BM3" s="17">
        <v>0</v>
      </c>
      <c r="BN3" s="17">
        <v>0</v>
      </c>
      <c r="BO3" s="19">
        <v>104030</v>
      </c>
      <c r="BP3" s="17">
        <v>0</v>
      </c>
      <c r="BQ3" s="19">
        <v>135000</v>
      </c>
      <c r="BR3" s="50">
        <f>80*AG3</f>
        <v>652800</v>
      </c>
      <c r="BS3" s="50"/>
      <c r="BT3" s="19">
        <v>326000</v>
      </c>
      <c r="BU3" s="19">
        <v>274000</v>
      </c>
      <c r="BV3" s="19">
        <v>297000</v>
      </c>
      <c r="BW3" s="17">
        <v>0</v>
      </c>
      <c r="BX3" s="17">
        <v>0</v>
      </c>
      <c r="BY3" s="17">
        <v>0</v>
      </c>
      <c r="BZ3" s="17">
        <v>0</v>
      </c>
      <c r="CA3" s="17">
        <v>0</v>
      </c>
      <c r="CB3" s="17"/>
      <c r="CC3" s="17">
        <v>0</v>
      </c>
      <c r="CD3" s="17">
        <v>0</v>
      </c>
      <c r="CE3" s="17">
        <v>0</v>
      </c>
      <c r="CF3" s="17">
        <v>0</v>
      </c>
      <c r="CG3" s="19">
        <v>127403</v>
      </c>
      <c r="CH3" s="19">
        <v>130403</v>
      </c>
      <c r="CI3" s="17">
        <v>0</v>
      </c>
      <c r="CJ3" s="19">
        <v>70000</v>
      </c>
      <c r="CK3" s="19">
        <v>1217400</v>
      </c>
      <c r="CL3" s="19">
        <v>1597483</v>
      </c>
      <c r="CM3" s="19">
        <v>3066270</v>
      </c>
      <c r="CN3" s="19">
        <v>389000</v>
      </c>
      <c r="CO3" s="19">
        <v>497200</v>
      </c>
      <c r="CP3" s="23">
        <v>1632670</v>
      </c>
      <c r="CQ3" s="59" t="s">
        <v>98</v>
      </c>
      <c r="CR3" s="59">
        <f>AG3</f>
        <v>8160</v>
      </c>
      <c r="CS3" s="59">
        <v>350</v>
      </c>
      <c r="CT3" s="67">
        <f>CS3</f>
        <v>350</v>
      </c>
      <c r="CU3" s="25">
        <f>CR3*CT3</f>
        <v>2856000</v>
      </c>
      <c r="CV3" s="25">
        <f>CU3-BR3-BS3-CB3</f>
        <v>2203200</v>
      </c>
      <c r="CW3" s="25">
        <f>CV3-BD3-BE3</f>
        <v>2203200</v>
      </c>
      <c r="CX3" s="67">
        <f>CW3</f>
        <v>2203200</v>
      </c>
      <c r="CY3" s="25">
        <f>CX3*0.2</f>
        <v>440640</v>
      </c>
      <c r="CZ3" s="52">
        <f>CY3/CP3</f>
        <v>0.26988919989955107</v>
      </c>
      <c r="DA3" s="67"/>
      <c r="DB3" s="69"/>
      <c r="DC3" s="67"/>
      <c r="DD3" s="28"/>
      <c r="DE3" s="24"/>
    </row>
    <row r="4" spans="1:109" ht="24.95" customHeight="1" x14ac:dyDescent="0.3">
      <c r="A4" s="13" t="s">
        <v>452</v>
      </c>
      <c r="B4" s="14" t="s">
        <v>453</v>
      </c>
      <c r="C4" s="14" t="s">
        <v>454</v>
      </c>
      <c r="D4" s="15" t="s">
        <v>455</v>
      </c>
      <c r="E4" s="15" t="s">
        <v>456</v>
      </c>
      <c r="F4" s="16">
        <v>39356</v>
      </c>
      <c r="G4" s="15" t="s">
        <v>457</v>
      </c>
      <c r="H4" s="15" t="s">
        <v>458</v>
      </c>
      <c r="I4" s="15" t="s">
        <v>459</v>
      </c>
      <c r="J4" s="15" t="s">
        <v>460</v>
      </c>
      <c r="K4" s="15" t="s">
        <v>461</v>
      </c>
      <c r="L4" s="15" t="s">
        <v>462</v>
      </c>
      <c r="M4" s="17">
        <v>0.2</v>
      </c>
      <c r="N4" s="17">
        <v>0</v>
      </c>
      <c r="O4" s="17">
        <v>0</v>
      </c>
      <c r="P4" s="17">
        <v>0</v>
      </c>
      <c r="Q4" s="17">
        <v>0.5</v>
      </c>
      <c r="R4" s="17">
        <v>0.1</v>
      </c>
      <c r="S4" s="17">
        <v>0</v>
      </c>
      <c r="T4" s="17">
        <v>0</v>
      </c>
      <c r="U4" s="17"/>
      <c r="V4" s="17">
        <f t="shared" ref="V4:V67" si="0">M4+N4+O4+P4+Q4+R4</f>
        <v>0.79999999999999993</v>
      </c>
      <c r="W4" s="17">
        <f t="shared" ref="W4:W67" si="1">M4+O4+Q4</f>
        <v>0.7</v>
      </c>
      <c r="X4" s="17">
        <f t="shared" ref="X4:X67" si="2">N4+P4+R4</f>
        <v>0.1</v>
      </c>
      <c r="Y4" s="20">
        <f t="shared" ref="Y4:Y67" si="3">(X4/V4)*100</f>
        <v>12.500000000000004</v>
      </c>
      <c r="Z4" s="17">
        <v>145</v>
      </c>
      <c r="AA4" s="17">
        <v>150</v>
      </c>
      <c r="AB4" s="17"/>
      <c r="AC4" s="17"/>
      <c r="AD4" s="17"/>
      <c r="AE4" s="17"/>
      <c r="AF4" s="17">
        <v>245</v>
      </c>
      <c r="AG4" s="17">
        <v>280</v>
      </c>
      <c r="AH4" s="17"/>
      <c r="AI4" s="17"/>
      <c r="AJ4" s="17"/>
      <c r="AK4" s="17"/>
      <c r="AL4" s="17"/>
      <c r="AM4" s="17"/>
      <c r="AN4" s="17"/>
      <c r="AO4" s="17"/>
      <c r="AP4" s="17">
        <v>0</v>
      </c>
      <c r="AQ4" s="19">
        <v>34000</v>
      </c>
      <c r="AR4" s="17">
        <v>0</v>
      </c>
      <c r="AS4" s="19">
        <v>256570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9">
        <v>193200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7">
        <v>0</v>
      </c>
      <c r="BR4" s="50"/>
      <c r="BS4" s="50"/>
      <c r="BT4" s="19">
        <v>222000</v>
      </c>
      <c r="BU4" s="19">
        <v>200000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0</v>
      </c>
      <c r="CB4" s="17"/>
      <c r="CC4" s="17">
        <v>0</v>
      </c>
      <c r="CD4" s="17">
        <v>0</v>
      </c>
      <c r="CE4" s="17">
        <v>0</v>
      </c>
      <c r="CF4" s="17">
        <v>0</v>
      </c>
      <c r="CG4" s="19">
        <v>306900</v>
      </c>
      <c r="CH4" s="19">
        <v>308900</v>
      </c>
      <c r="CI4" s="17">
        <v>0</v>
      </c>
      <c r="CJ4" s="19">
        <v>16223</v>
      </c>
      <c r="CK4" s="19">
        <v>432400</v>
      </c>
      <c r="CL4" s="19">
        <v>455500</v>
      </c>
      <c r="CM4" s="19">
        <v>465993</v>
      </c>
      <c r="CN4" s="17">
        <v>0</v>
      </c>
      <c r="CO4" s="19">
        <v>34000</v>
      </c>
      <c r="CP4" s="23">
        <v>256570</v>
      </c>
      <c r="CQ4" s="59" t="s">
        <v>101</v>
      </c>
      <c r="CR4" s="60">
        <f>V4</f>
        <v>0.79999999999999993</v>
      </c>
      <c r="CS4" s="59">
        <v>270000</v>
      </c>
      <c r="CT4" s="67">
        <f>CS4</f>
        <v>270000</v>
      </c>
      <c r="CU4" s="25">
        <f t="shared" ref="CU4:CU22" si="4">CR4*CT4</f>
        <v>215999.99999999997</v>
      </c>
      <c r="CV4" s="25">
        <f t="shared" ref="CV4:CV67" si="5">CU4-BR4-BS4-CB4</f>
        <v>215999.99999999997</v>
      </c>
      <c r="CW4" s="25">
        <f t="shared" ref="CW4:CW67" si="6">CV4-BD4-BE4</f>
        <v>215999.99999999997</v>
      </c>
      <c r="CX4" s="67">
        <f t="shared" ref="CX4:CX67" si="7">CW4</f>
        <v>215999.99999999997</v>
      </c>
      <c r="CY4" s="25">
        <f t="shared" ref="CY4:CY67" si="8">CX4*0.2</f>
        <v>43200</v>
      </c>
      <c r="CZ4" s="52">
        <f>DB4/CP4</f>
        <v>0</v>
      </c>
      <c r="DA4" s="67">
        <v>0</v>
      </c>
      <c r="DB4" s="67">
        <v>0</v>
      </c>
      <c r="DC4" s="67" t="s">
        <v>131</v>
      </c>
      <c r="DD4" s="61">
        <f>AG4/(W4*2080)</f>
        <v>0.19230769230769232</v>
      </c>
      <c r="DE4" s="24" t="s">
        <v>111</v>
      </c>
    </row>
    <row r="5" spans="1:109" ht="24.95" hidden="1" customHeight="1" x14ac:dyDescent="0.3">
      <c r="A5" s="13" t="s">
        <v>463</v>
      </c>
      <c r="B5" s="14" t="s">
        <v>464</v>
      </c>
      <c r="C5" s="14" t="s">
        <v>454</v>
      </c>
      <c r="D5" s="15" t="s">
        <v>455</v>
      </c>
      <c r="E5" s="15" t="s">
        <v>465</v>
      </c>
      <c r="F5" s="16">
        <v>39814</v>
      </c>
      <c r="G5" s="15" t="s">
        <v>446</v>
      </c>
      <c r="H5" s="15" t="s">
        <v>447</v>
      </c>
      <c r="I5" s="15" t="s">
        <v>466</v>
      </c>
      <c r="J5" s="15" t="s">
        <v>467</v>
      </c>
      <c r="K5" s="15" t="s">
        <v>461</v>
      </c>
      <c r="L5" s="15" t="s">
        <v>462</v>
      </c>
      <c r="M5" s="17">
        <v>0</v>
      </c>
      <c r="N5" s="17">
        <v>0</v>
      </c>
      <c r="O5" s="17">
        <v>0</v>
      </c>
      <c r="P5" s="17">
        <v>0</v>
      </c>
      <c r="Q5" s="17">
        <v>1.1000000000000001</v>
      </c>
      <c r="R5" s="17">
        <v>0.1</v>
      </c>
      <c r="S5" s="17">
        <v>0</v>
      </c>
      <c r="T5" s="17">
        <v>0</v>
      </c>
      <c r="U5" s="17"/>
      <c r="V5" s="17">
        <f t="shared" si="0"/>
        <v>1.2000000000000002</v>
      </c>
      <c r="W5" s="17">
        <f t="shared" si="1"/>
        <v>1.1000000000000001</v>
      </c>
      <c r="X5" s="17">
        <f t="shared" si="2"/>
        <v>0.1</v>
      </c>
      <c r="Y5" s="20">
        <f t="shared" si="3"/>
        <v>8.3333333333333321</v>
      </c>
      <c r="Z5" s="17">
        <v>95</v>
      </c>
      <c r="AA5" s="17">
        <v>110</v>
      </c>
      <c r="AB5" s="17"/>
      <c r="AC5" s="17"/>
      <c r="AD5" s="17">
        <v>0</v>
      </c>
      <c r="AE5" s="17">
        <v>0</v>
      </c>
      <c r="AF5" s="19">
        <v>1020</v>
      </c>
      <c r="AG5" s="19">
        <v>1150</v>
      </c>
      <c r="AH5" s="17"/>
      <c r="AI5" s="17"/>
      <c r="AJ5" s="17">
        <v>35</v>
      </c>
      <c r="AK5" s="17">
        <v>45</v>
      </c>
      <c r="AL5" s="17">
        <v>15</v>
      </c>
      <c r="AM5" s="17">
        <v>0</v>
      </c>
      <c r="AN5" s="17">
        <v>15</v>
      </c>
      <c r="AO5" s="17">
        <v>110</v>
      </c>
      <c r="AP5" s="19">
        <v>61700</v>
      </c>
      <c r="AQ5" s="19">
        <v>77200</v>
      </c>
      <c r="AR5" s="17">
        <v>0</v>
      </c>
      <c r="AS5" s="19">
        <v>333806</v>
      </c>
      <c r="AT5" s="17">
        <v>0</v>
      </c>
      <c r="AU5" s="17">
        <v>0</v>
      </c>
      <c r="AV5" s="17">
        <v>0</v>
      </c>
      <c r="AW5" s="17">
        <v>0</v>
      </c>
      <c r="AX5" s="19">
        <v>50000</v>
      </c>
      <c r="AY5" s="19">
        <v>40000</v>
      </c>
      <c r="AZ5" s="17">
        <v>0</v>
      </c>
      <c r="BA5" s="19">
        <v>184500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0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50"/>
      <c r="BS5" s="50"/>
      <c r="BT5" s="19">
        <v>574000</v>
      </c>
      <c r="BU5" s="19">
        <v>412000</v>
      </c>
      <c r="BV5" s="17">
        <v>0</v>
      </c>
      <c r="BW5" s="19">
        <v>75000</v>
      </c>
      <c r="BX5" s="17">
        <v>0</v>
      </c>
      <c r="BY5" s="17">
        <v>0</v>
      </c>
      <c r="BZ5" s="17">
        <v>0</v>
      </c>
      <c r="CA5" s="17">
        <v>0</v>
      </c>
      <c r="CB5" s="17"/>
      <c r="CC5" s="17">
        <v>0</v>
      </c>
      <c r="CD5" s="17">
        <v>0</v>
      </c>
      <c r="CE5" s="17">
        <v>0</v>
      </c>
      <c r="CF5" s="17">
        <v>0</v>
      </c>
      <c r="CG5" s="19">
        <v>45700</v>
      </c>
      <c r="CH5" s="19">
        <v>72700</v>
      </c>
      <c r="CI5" s="17">
        <v>0</v>
      </c>
      <c r="CJ5" s="19">
        <v>13933</v>
      </c>
      <c r="CK5" s="19">
        <v>724900</v>
      </c>
      <c r="CL5" s="19">
        <v>595700</v>
      </c>
      <c r="CM5" s="19">
        <v>607239</v>
      </c>
      <c r="CN5" s="19">
        <v>61700</v>
      </c>
      <c r="CO5" s="19">
        <v>77200</v>
      </c>
      <c r="CP5" s="23">
        <v>333806</v>
      </c>
      <c r="CQ5" s="59" t="s">
        <v>101</v>
      </c>
      <c r="CR5" s="60">
        <f>V5</f>
        <v>1.2000000000000002</v>
      </c>
      <c r="CS5" s="59">
        <v>350000</v>
      </c>
      <c r="CT5" s="67">
        <f>CS5</f>
        <v>350000</v>
      </c>
      <c r="CU5" s="25">
        <f t="shared" si="4"/>
        <v>420000.00000000006</v>
      </c>
      <c r="CV5" s="25">
        <f t="shared" si="5"/>
        <v>420000.00000000006</v>
      </c>
      <c r="CW5" s="25">
        <f t="shared" si="6"/>
        <v>420000.00000000006</v>
      </c>
      <c r="CX5" s="67">
        <f t="shared" si="7"/>
        <v>420000.00000000006</v>
      </c>
      <c r="CY5" s="25">
        <f t="shared" si="8"/>
        <v>84000.000000000015</v>
      </c>
      <c r="CZ5" s="52">
        <f t="shared" ref="CZ5:CZ67" si="9">CY5/CP5</f>
        <v>0.25164316998496139</v>
      </c>
      <c r="DA5" s="67">
        <v>51678</v>
      </c>
      <c r="DB5" s="67"/>
      <c r="DC5" s="67"/>
      <c r="DD5" s="28"/>
      <c r="DE5" s="24"/>
    </row>
    <row r="6" spans="1:109" ht="24.95" hidden="1" customHeight="1" x14ac:dyDescent="0.3">
      <c r="A6" s="13" t="s">
        <v>468</v>
      </c>
      <c r="B6" s="14" t="s">
        <v>469</v>
      </c>
      <c r="C6" s="14" t="s">
        <v>470</v>
      </c>
      <c r="D6" s="15" t="s">
        <v>471</v>
      </c>
      <c r="E6" s="15" t="s">
        <v>472</v>
      </c>
      <c r="F6" s="16">
        <v>39083</v>
      </c>
      <c r="G6" s="15" t="s">
        <v>446</v>
      </c>
      <c r="H6" s="15" t="s">
        <v>447</v>
      </c>
      <c r="I6" s="15" t="s">
        <v>448</v>
      </c>
      <c r="J6" s="15" t="s">
        <v>473</v>
      </c>
      <c r="K6" s="15" t="s">
        <v>474</v>
      </c>
      <c r="L6" s="15" t="s">
        <v>475</v>
      </c>
      <c r="M6" s="17">
        <v>0.7</v>
      </c>
      <c r="N6" s="17">
        <v>0</v>
      </c>
      <c r="O6" s="17">
        <v>0.3</v>
      </c>
      <c r="P6" s="17">
        <v>0.08</v>
      </c>
      <c r="Q6" s="17">
        <v>2.25</v>
      </c>
      <c r="R6" s="18">
        <v>47424.800000000003</v>
      </c>
      <c r="S6" s="17">
        <v>0</v>
      </c>
      <c r="T6" s="17">
        <v>0</v>
      </c>
      <c r="U6" s="17">
        <v>44</v>
      </c>
      <c r="V6" s="17">
        <f t="shared" si="0"/>
        <v>47428.130000000005</v>
      </c>
      <c r="W6" s="17">
        <f t="shared" si="1"/>
        <v>3.25</v>
      </c>
      <c r="X6" s="17">
        <f t="shared" si="2"/>
        <v>47424.880000000005</v>
      </c>
      <c r="Y6" s="21">
        <f t="shared" si="3"/>
        <v>99.993147526583897</v>
      </c>
      <c r="Z6" s="17">
        <v>44</v>
      </c>
      <c r="AA6" s="17">
        <v>50</v>
      </c>
      <c r="AB6" s="17"/>
      <c r="AC6" s="17"/>
      <c r="AD6" s="17">
        <v>15</v>
      </c>
      <c r="AE6" s="17">
        <v>15</v>
      </c>
      <c r="AF6" s="19">
        <v>2666</v>
      </c>
      <c r="AG6" s="19">
        <v>2600</v>
      </c>
      <c r="AH6" s="17"/>
      <c r="AI6" s="17"/>
      <c r="AJ6" s="17">
        <v>9</v>
      </c>
      <c r="AK6" s="17">
        <v>11</v>
      </c>
      <c r="AL6" s="17">
        <v>20</v>
      </c>
      <c r="AM6" s="17">
        <v>5</v>
      </c>
      <c r="AN6" s="17">
        <v>5</v>
      </c>
      <c r="AO6" s="17">
        <v>50</v>
      </c>
      <c r="AP6" s="19">
        <v>397500</v>
      </c>
      <c r="AQ6" s="19">
        <v>350000</v>
      </c>
      <c r="AR6" s="17">
        <v>0</v>
      </c>
      <c r="AS6" s="19">
        <v>385000</v>
      </c>
      <c r="AT6" s="17">
        <v>0</v>
      </c>
      <c r="AU6" s="17">
        <v>0</v>
      </c>
      <c r="AV6" s="17">
        <v>0</v>
      </c>
      <c r="AW6" s="17">
        <v>0</v>
      </c>
      <c r="AX6" s="19">
        <v>150000</v>
      </c>
      <c r="AY6" s="19">
        <v>165000</v>
      </c>
      <c r="AZ6" s="17">
        <v>0</v>
      </c>
      <c r="BA6" s="19">
        <v>165000</v>
      </c>
      <c r="BB6" s="17">
        <v>0</v>
      </c>
      <c r="BC6" s="17">
        <v>0</v>
      </c>
      <c r="BD6" s="17">
        <v>0</v>
      </c>
      <c r="BE6" s="17">
        <v>0</v>
      </c>
      <c r="BF6" s="19">
        <v>185319</v>
      </c>
      <c r="BG6" s="19">
        <v>262973</v>
      </c>
      <c r="BH6" s="17">
        <v>0</v>
      </c>
      <c r="BI6" s="19">
        <v>250000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50"/>
      <c r="BS6" s="50">
        <f>80*AG6</f>
        <v>208000</v>
      </c>
      <c r="BT6" s="19">
        <v>932000</v>
      </c>
      <c r="BU6" s="19">
        <v>990000</v>
      </c>
      <c r="BV6" s="17">
        <v>0</v>
      </c>
      <c r="BW6" s="19">
        <v>970000</v>
      </c>
      <c r="BX6" s="17">
        <v>0</v>
      </c>
      <c r="BY6" s="17">
        <v>0</v>
      </c>
      <c r="BZ6" s="17">
        <v>0</v>
      </c>
      <c r="CA6" s="17">
        <v>0</v>
      </c>
      <c r="CB6" s="17"/>
      <c r="CC6" s="17">
        <v>0</v>
      </c>
      <c r="CD6" s="17">
        <v>0</v>
      </c>
      <c r="CE6" s="17">
        <v>0</v>
      </c>
      <c r="CF6" s="17">
        <v>0</v>
      </c>
      <c r="CG6" s="19">
        <v>286960</v>
      </c>
      <c r="CH6" s="19">
        <v>202290</v>
      </c>
      <c r="CI6" s="17">
        <v>0</v>
      </c>
      <c r="CJ6" s="19">
        <v>129612</v>
      </c>
      <c r="CK6" s="19">
        <v>1951779</v>
      </c>
      <c r="CL6" s="19">
        <v>1970263</v>
      </c>
      <c r="CM6" s="19">
        <v>1899612</v>
      </c>
      <c r="CN6" s="19">
        <v>397500</v>
      </c>
      <c r="CO6" s="19">
        <v>350000</v>
      </c>
      <c r="CP6" s="23">
        <v>385000</v>
      </c>
      <c r="CQ6" s="59" t="s">
        <v>78</v>
      </c>
      <c r="CR6" s="59">
        <f>AE6</f>
        <v>15</v>
      </c>
      <c r="CS6" s="59">
        <v>160000</v>
      </c>
      <c r="CT6" s="67">
        <f>CS6+(CS6*0.1)</f>
        <v>176000</v>
      </c>
      <c r="CU6" s="25">
        <f t="shared" si="4"/>
        <v>2640000</v>
      </c>
      <c r="CV6" s="25">
        <f t="shared" si="5"/>
        <v>2432000</v>
      </c>
      <c r="CW6" s="25">
        <f t="shared" si="6"/>
        <v>2432000</v>
      </c>
      <c r="CX6" s="67">
        <f t="shared" si="7"/>
        <v>2432000</v>
      </c>
      <c r="CY6" s="25">
        <f t="shared" si="8"/>
        <v>486400</v>
      </c>
      <c r="CZ6" s="52">
        <f t="shared" si="9"/>
        <v>1.2633766233766235</v>
      </c>
      <c r="DA6" s="67">
        <v>101952</v>
      </c>
      <c r="DB6" s="67"/>
      <c r="DC6" s="67"/>
      <c r="DD6" s="28"/>
      <c r="DE6" s="49" t="s">
        <v>85</v>
      </c>
    </row>
    <row r="7" spans="1:109" ht="24.95" hidden="1" customHeight="1" x14ac:dyDescent="0.3">
      <c r="A7" s="13" t="s">
        <v>476</v>
      </c>
      <c r="B7" s="14" t="s">
        <v>477</v>
      </c>
      <c r="C7" s="14" t="s">
        <v>478</v>
      </c>
      <c r="D7" s="15" t="s">
        <v>479</v>
      </c>
      <c r="E7" s="15" t="s">
        <v>480</v>
      </c>
      <c r="F7" s="16">
        <v>40079</v>
      </c>
      <c r="G7" s="15" t="s">
        <v>446</v>
      </c>
      <c r="H7" s="15" t="s">
        <v>447</v>
      </c>
      <c r="I7" s="15" t="s">
        <v>448</v>
      </c>
      <c r="J7" s="15" t="s">
        <v>481</v>
      </c>
      <c r="K7" s="15" t="s">
        <v>482</v>
      </c>
      <c r="L7" s="15" t="s">
        <v>483</v>
      </c>
      <c r="M7" s="17">
        <v>0</v>
      </c>
      <c r="N7" s="17">
        <v>0</v>
      </c>
      <c r="O7" s="17">
        <v>0</v>
      </c>
      <c r="P7" s="17">
        <v>0.03</v>
      </c>
      <c r="Q7" s="17">
        <v>1.5</v>
      </c>
      <c r="R7" s="17">
        <v>1.5</v>
      </c>
      <c r="S7" s="17">
        <v>0</v>
      </c>
      <c r="T7" s="17">
        <v>0</v>
      </c>
      <c r="U7" s="17">
        <v>25</v>
      </c>
      <c r="V7" s="17">
        <f t="shared" si="0"/>
        <v>3.0300000000000002</v>
      </c>
      <c r="W7" s="17">
        <f t="shared" si="1"/>
        <v>1.5</v>
      </c>
      <c r="X7" s="17">
        <f t="shared" si="2"/>
        <v>1.53</v>
      </c>
      <c r="Y7" s="20">
        <f t="shared" si="3"/>
        <v>50.495049504950494</v>
      </c>
      <c r="Z7" s="17">
        <v>37</v>
      </c>
      <c r="AA7" s="17">
        <v>40</v>
      </c>
      <c r="AB7" s="17">
        <v>3</v>
      </c>
      <c r="AC7" s="17">
        <v>3</v>
      </c>
      <c r="AD7" s="17"/>
      <c r="AE7" s="17"/>
      <c r="AF7" s="17"/>
      <c r="AG7" s="17"/>
      <c r="AH7" s="17"/>
      <c r="AI7" s="17"/>
      <c r="AJ7" s="17">
        <v>12</v>
      </c>
      <c r="AK7" s="17">
        <v>6</v>
      </c>
      <c r="AL7" s="17">
        <v>5</v>
      </c>
      <c r="AM7" s="17">
        <v>5</v>
      </c>
      <c r="AN7" s="17">
        <v>12</v>
      </c>
      <c r="AO7" s="17">
        <v>40</v>
      </c>
      <c r="AP7" s="19">
        <v>32200</v>
      </c>
      <c r="AQ7" s="17">
        <v>0</v>
      </c>
      <c r="AR7" s="17">
        <v>0</v>
      </c>
      <c r="AS7" s="19">
        <v>220000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9">
        <v>36319</v>
      </c>
      <c r="BG7" s="19">
        <v>38585</v>
      </c>
      <c r="BH7" s="17">
        <v>0</v>
      </c>
      <c r="BI7" s="19">
        <v>30000</v>
      </c>
      <c r="BJ7" s="19">
        <v>84742</v>
      </c>
      <c r="BK7" s="19">
        <v>90032</v>
      </c>
      <c r="BL7" s="17">
        <v>0</v>
      </c>
      <c r="BM7" s="19">
        <v>90000</v>
      </c>
      <c r="BN7" s="17">
        <v>0</v>
      </c>
      <c r="BO7" s="17">
        <v>0</v>
      </c>
      <c r="BP7" s="17">
        <v>0</v>
      </c>
      <c r="BQ7" s="17">
        <v>0</v>
      </c>
      <c r="BR7" s="50">
        <f>10000*12*AC7</f>
        <v>360000</v>
      </c>
      <c r="BS7" s="50"/>
      <c r="BT7" s="19">
        <v>271000</v>
      </c>
      <c r="BU7" s="19">
        <v>256000</v>
      </c>
      <c r="BV7" s="17">
        <v>0</v>
      </c>
      <c r="BW7" s="19">
        <v>405000</v>
      </c>
      <c r="BX7" s="17">
        <v>0</v>
      </c>
      <c r="BY7" s="17">
        <v>0</v>
      </c>
      <c r="BZ7" s="17">
        <v>0</v>
      </c>
      <c r="CA7" s="17">
        <v>0</v>
      </c>
      <c r="CB7" s="17"/>
      <c r="CC7" s="17">
        <v>0</v>
      </c>
      <c r="CD7" s="17">
        <v>0</v>
      </c>
      <c r="CE7" s="17">
        <v>0</v>
      </c>
      <c r="CF7" s="17">
        <v>0</v>
      </c>
      <c r="CG7" s="19">
        <v>286320</v>
      </c>
      <c r="CH7" s="19">
        <v>170000</v>
      </c>
      <c r="CI7" s="17">
        <v>0</v>
      </c>
      <c r="CJ7" s="19">
        <v>80000</v>
      </c>
      <c r="CK7" s="19">
        <v>710581</v>
      </c>
      <c r="CL7" s="19">
        <v>554617</v>
      </c>
      <c r="CM7" s="19">
        <v>825000</v>
      </c>
      <c r="CN7" s="19">
        <v>32200</v>
      </c>
      <c r="CO7" s="17">
        <v>0</v>
      </c>
      <c r="CP7" s="23">
        <v>220000</v>
      </c>
      <c r="CQ7" s="59" t="s">
        <v>72</v>
      </c>
      <c r="CR7" s="59">
        <f>AC7</f>
        <v>3</v>
      </c>
      <c r="CS7" s="59">
        <v>250000</v>
      </c>
      <c r="CT7" s="67">
        <f>CS7-(CS7*0.1)</f>
        <v>225000</v>
      </c>
      <c r="CU7" s="25">
        <f t="shared" si="4"/>
        <v>675000</v>
      </c>
      <c r="CV7" s="25">
        <f t="shared" si="5"/>
        <v>315000</v>
      </c>
      <c r="CW7" s="25">
        <f t="shared" si="6"/>
        <v>315000</v>
      </c>
      <c r="CX7" s="67">
        <f t="shared" si="7"/>
        <v>315000</v>
      </c>
      <c r="CY7" s="25">
        <f t="shared" si="8"/>
        <v>63000</v>
      </c>
      <c r="CZ7" s="52">
        <f t="shared" si="9"/>
        <v>0.28636363636363638</v>
      </c>
      <c r="DA7" s="67">
        <v>208440</v>
      </c>
      <c r="DB7" s="67"/>
      <c r="DC7" s="67"/>
      <c r="DD7" s="28"/>
      <c r="DE7" s="24" t="s">
        <v>79</v>
      </c>
    </row>
    <row r="8" spans="1:109" ht="24.95" hidden="1" customHeight="1" x14ac:dyDescent="0.3">
      <c r="A8" s="13" t="s">
        <v>484</v>
      </c>
      <c r="B8" s="14" t="s">
        <v>485</v>
      </c>
      <c r="C8" s="14" t="s">
        <v>486</v>
      </c>
      <c r="D8" s="15" t="s">
        <v>487</v>
      </c>
      <c r="E8" s="15" t="s">
        <v>488</v>
      </c>
      <c r="F8" s="16">
        <v>39944</v>
      </c>
      <c r="G8" s="15" t="s">
        <v>446</v>
      </c>
      <c r="H8" s="15" t="s">
        <v>447</v>
      </c>
      <c r="I8" s="15" t="s">
        <v>466</v>
      </c>
      <c r="J8" s="15" t="s">
        <v>489</v>
      </c>
      <c r="K8" s="15" t="s">
        <v>450</v>
      </c>
      <c r="L8" s="15" t="s">
        <v>490</v>
      </c>
      <c r="M8" s="17">
        <v>0</v>
      </c>
      <c r="N8" s="17">
        <v>0</v>
      </c>
      <c r="O8" s="17">
        <v>0.04</v>
      </c>
      <c r="P8" s="17">
        <v>0.02</v>
      </c>
      <c r="Q8" s="17">
        <v>1.7</v>
      </c>
      <c r="R8" s="17">
        <v>0.4</v>
      </c>
      <c r="S8" s="17">
        <v>0</v>
      </c>
      <c r="T8" s="17">
        <v>0</v>
      </c>
      <c r="U8" s="17"/>
      <c r="V8" s="17">
        <f t="shared" si="0"/>
        <v>2.16</v>
      </c>
      <c r="W8" s="17">
        <f t="shared" si="1"/>
        <v>1.74</v>
      </c>
      <c r="X8" s="17">
        <f t="shared" si="2"/>
        <v>0.42000000000000004</v>
      </c>
      <c r="Y8" s="20">
        <f t="shared" si="3"/>
        <v>19.444444444444446</v>
      </c>
      <c r="Z8" s="17">
        <v>74</v>
      </c>
      <c r="AA8" s="17">
        <v>90</v>
      </c>
      <c r="AB8" s="17"/>
      <c r="AC8" s="17"/>
      <c r="AD8" s="17">
        <v>15</v>
      </c>
      <c r="AE8" s="17">
        <v>15</v>
      </c>
      <c r="AF8" s="17">
        <v>460</v>
      </c>
      <c r="AG8" s="17">
        <v>570</v>
      </c>
      <c r="AH8" s="17">
        <v>10</v>
      </c>
      <c r="AI8" s="17">
        <v>10</v>
      </c>
      <c r="AJ8" s="17"/>
      <c r="AK8" s="17"/>
      <c r="AL8" s="17"/>
      <c r="AM8" s="17"/>
      <c r="AN8" s="17"/>
      <c r="AO8" s="17"/>
      <c r="AP8" s="19">
        <v>51900</v>
      </c>
      <c r="AQ8" s="17">
        <v>0</v>
      </c>
      <c r="AR8" s="17">
        <v>0</v>
      </c>
      <c r="AS8" s="19">
        <v>222860</v>
      </c>
      <c r="AT8" s="17">
        <v>0</v>
      </c>
      <c r="AU8" s="17">
        <v>0</v>
      </c>
      <c r="AV8" s="17">
        <v>0</v>
      </c>
      <c r="AW8" s="17">
        <v>0</v>
      </c>
      <c r="AX8" s="19">
        <v>30000</v>
      </c>
      <c r="AY8" s="19">
        <v>5000</v>
      </c>
      <c r="AZ8" s="17">
        <v>0</v>
      </c>
      <c r="BA8" s="19">
        <v>10000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50"/>
      <c r="BS8" s="50"/>
      <c r="BT8" s="19">
        <v>182000</v>
      </c>
      <c r="BU8" s="19">
        <v>459000</v>
      </c>
      <c r="BV8" s="19">
        <v>523000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/>
      <c r="CC8" s="17">
        <v>0</v>
      </c>
      <c r="CD8" s="17">
        <v>0</v>
      </c>
      <c r="CE8" s="17">
        <v>0</v>
      </c>
      <c r="CF8" s="17">
        <v>0</v>
      </c>
      <c r="CG8" s="19">
        <v>45000</v>
      </c>
      <c r="CH8" s="19">
        <v>94000</v>
      </c>
      <c r="CI8" s="19">
        <v>27000</v>
      </c>
      <c r="CJ8" s="19">
        <v>17796</v>
      </c>
      <c r="CK8" s="19">
        <v>308900</v>
      </c>
      <c r="CL8" s="19">
        <v>513000</v>
      </c>
      <c r="CM8" s="19">
        <v>800656</v>
      </c>
      <c r="CN8" s="19">
        <v>51900</v>
      </c>
      <c r="CO8" s="17">
        <v>0</v>
      </c>
      <c r="CP8" s="23">
        <v>222860</v>
      </c>
      <c r="CQ8" s="59" t="s">
        <v>101</v>
      </c>
      <c r="CR8" s="60">
        <f>V8</f>
        <v>2.16</v>
      </c>
      <c r="CS8" s="59">
        <v>320000</v>
      </c>
      <c r="CT8" s="67">
        <f>CS8</f>
        <v>320000</v>
      </c>
      <c r="CU8" s="25">
        <f t="shared" si="4"/>
        <v>691200</v>
      </c>
      <c r="CV8" s="25">
        <f t="shared" si="5"/>
        <v>691200</v>
      </c>
      <c r="CW8" s="25">
        <f t="shared" si="6"/>
        <v>691200</v>
      </c>
      <c r="CX8" s="67">
        <f t="shared" si="7"/>
        <v>691200</v>
      </c>
      <c r="CY8" s="25">
        <f t="shared" si="8"/>
        <v>138240</v>
      </c>
      <c r="CZ8" s="52">
        <f t="shared" si="9"/>
        <v>0.62029973974692632</v>
      </c>
      <c r="DA8" s="67">
        <v>245376</v>
      </c>
      <c r="DB8" s="67"/>
      <c r="DC8" s="67"/>
      <c r="DD8" s="61">
        <f>AG8/(W8*2080)</f>
        <v>0.15749336870026526</v>
      </c>
      <c r="DE8" s="24" t="s">
        <v>111</v>
      </c>
    </row>
    <row r="9" spans="1:109" ht="24.95" hidden="1" customHeight="1" x14ac:dyDescent="0.3">
      <c r="A9" s="13" t="s">
        <v>491</v>
      </c>
      <c r="B9" s="14" t="s">
        <v>492</v>
      </c>
      <c r="C9" s="14" t="s">
        <v>493</v>
      </c>
      <c r="D9" s="15" t="s">
        <v>494</v>
      </c>
      <c r="E9" s="15" t="s">
        <v>495</v>
      </c>
      <c r="F9" s="16">
        <v>39322</v>
      </c>
      <c r="G9" s="15" t="s">
        <v>446</v>
      </c>
      <c r="H9" s="15" t="s">
        <v>447</v>
      </c>
      <c r="I9" s="15" t="s">
        <v>466</v>
      </c>
      <c r="J9" s="15" t="s">
        <v>496</v>
      </c>
      <c r="K9" s="15" t="s">
        <v>482</v>
      </c>
      <c r="L9" s="15" t="s">
        <v>497</v>
      </c>
      <c r="M9" s="17">
        <v>0</v>
      </c>
      <c r="N9" s="17">
        <v>0</v>
      </c>
      <c r="O9" s="17">
        <v>0.08</v>
      </c>
      <c r="P9" s="17">
        <v>0</v>
      </c>
      <c r="Q9" s="17">
        <v>4.13</v>
      </c>
      <c r="R9" s="17">
        <v>1.85</v>
      </c>
      <c r="S9" s="17">
        <v>0</v>
      </c>
      <c r="T9" s="17">
        <v>0</v>
      </c>
      <c r="U9" s="17"/>
      <c r="V9" s="17">
        <f t="shared" si="0"/>
        <v>6.0600000000000005</v>
      </c>
      <c r="W9" s="17">
        <f t="shared" si="1"/>
        <v>4.21</v>
      </c>
      <c r="X9" s="17">
        <f t="shared" si="2"/>
        <v>1.85</v>
      </c>
      <c r="Y9" s="20">
        <f t="shared" si="3"/>
        <v>30.528052805280524</v>
      </c>
      <c r="Z9" s="17">
        <v>69</v>
      </c>
      <c r="AA9" s="17">
        <v>55</v>
      </c>
      <c r="AB9" s="17">
        <v>24</v>
      </c>
      <c r="AC9" s="17">
        <v>24</v>
      </c>
      <c r="AD9" s="17"/>
      <c r="AE9" s="17"/>
      <c r="AF9" s="17"/>
      <c r="AG9" s="17"/>
      <c r="AH9" s="74"/>
      <c r="AI9" s="17"/>
      <c r="AJ9" s="17"/>
      <c r="AK9" s="17"/>
      <c r="AL9" s="17"/>
      <c r="AM9" s="17"/>
      <c r="AN9" s="17"/>
      <c r="AO9" s="17"/>
      <c r="AP9" s="19">
        <v>280000</v>
      </c>
      <c r="AQ9" s="19">
        <v>573700</v>
      </c>
      <c r="AR9" s="17">
        <v>0</v>
      </c>
      <c r="AS9" s="19">
        <v>614252</v>
      </c>
      <c r="AT9" s="17">
        <v>0</v>
      </c>
      <c r="AU9" s="17">
        <v>0</v>
      </c>
      <c r="AV9" s="17">
        <v>0</v>
      </c>
      <c r="AW9" s="17">
        <v>0</v>
      </c>
      <c r="AX9" s="19">
        <v>54202</v>
      </c>
      <c r="AY9" s="19">
        <v>86640</v>
      </c>
      <c r="AZ9" s="17">
        <v>0</v>
      </c>
      <c r="BA9" s="19">
        <v>71000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9">
        <v>316375</v>
      </c>
      <c r="BK9" s="19">
        <v>254836</v>
      </c>
      <c r="BL9" s="17">
        <v>0</v>
      </c>
      <c r="BM9" s="19">
        <v>212000</v>
      </c>
      <c r="BN9" s="17">
        <v>0</v>
      </c>
      <c r="BO9" s="17">
        <v>0</v>
      </c>
      <c r="BP9" s="17">
        <v>0</v>
      </c>
      <c r="BQ9" s="17">
        <v>0</v>
      </c>
      <c r="BR9" s="50"/>
      <c r="BS9" s="50"/>
      <c r="BT9" s="19">
        <v>211500</v>
      </c>
      <c r="BU9" s="19">
        <v>2306000</v>
      </c>
      <c r="BV9" s="19">
        <v>2306000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/>
      <c r="CC9" s="17">
        <v>0</v>
      </c>
      <c r="CD9" s="17">
        <v>0</v>
      </c>
      <c r="CE9" s="17">
        <v>0</v>
      </c>
      <c r="CF9" s="17">
        <v>0</v>
      </c>
      <c r="CG9" s="19">
        <v>816467</v>
      </c>
      <c r="CH9" s="19">
        <v>968926</v>
      </c>
      <c r="CI9" s="19">
        <v>65000</v>
      </c>
      <c r="CJ9" s="19">
        <v>237551</v>
      </c>
      <c r="CK9" s="19">
        <v>1432533</v>
      </c>
      <c r="CL9" s="19">
        <v>3704351</v>
      </c>
      <c r="CM9" s="19">
        <v>3505803</v>
      </c>
      <c r="CN9" s="19">
        <v>280000</v>
      </c>
      <c r="CO9" s="19">
        <v>573700</v>
      </c>
      <c r="CP9" s="23">
        <v>614252</v>
      </c>
      <c r="CQ9" s="59" t="s">
        <v>72</v>
      </c>
      <c r="CR9" s="59">
        <f>AC9</f>
        <v>24</v>
      </c>
      <c r="CS9" s="59">
        <v>110000</v>
      </c>
      <c r="CT9" s="67">
        <f>CS9</f>
        <v>110000</v>
      </c>
      <c r="CU9" s="25">
        <f t="shared" si="4"/>
        <v>2640000</v>
      </c>
      <c r="CV9" s="25">
        <f t="shared" si="5"/>
        <v>2640000</v>
      </c>
      <c r="CW9" s="25">
        <f t="shared" si="6"/>
        <v>2640000</v>
      </c>
      <c r="CX9" s="67">
        <f t="shared" si="7"/>
        <v>2640000</v>
      </c>
      <c r="CY9" s="25">
        <f t="shared" si="8"/>
        <v>528000</v>
      </c>
      <c r="CZ9" s="52">
        <f t="shared" si="9"/>
        <v>0.85958206078287092</v>
      </c>
      <c r="DA9" s="67">
        <v>0</v>
      </c>
      <c r="DB9" s="67"/>
      <c r="DC9" s="67"/>
      <c r="DD9" s="28"/>
      <c r="DE9" s="24"/>
    </row>
    <row r="10" spans="1:109" s="86" customFormat="1" ht="28.5" customHeight="1" x14ac:dyDescent="0.3">
      <c r="A10" s="76" t="s">
        <v>498</v>
      </c>
      <c r="B10" s="77" t="s">
        <v>499</v>
      </c>
      <c r="C10" s="14" t="s">
        <v>493</v>
      </c>
      <c r="D10" s="78" t="s">
        <v>494</v>
      </c>
      <c r="E10" s="78" t="s">
        <v>500</v>
      </c>
      <c r="F10" s="16">
        <v>39322</v>
      </c>
      <c r="G10" s="15" t="s">
        <v>457</v>
      </c>
      <c r="H10" s="15" t="s">
        <v>458</v>
      </c>
      <c r="I10" s="15" t="s">
        <v>459</v>
      </c>
      <c r="J10" s="78" t="s">
        <v>460</v>
      </c>
      <c r="K10" s="78" t="s">
        <v>461</v>
      </c>
      <c r="L10" s="78" t="s">
        <v>497</v>
      </c>
      <c r="M10" s="17">
        <v>0</v>
      </c>
      <c r="N10" s="17">
        <v>0</v>
      </c>
      <c r="O10" s="17">
        <v>0.02</v>
      </c>
      <c r="P10" s="17">
        <v>0</v>
      </c>
      <c r="Q10" s="17">
        <v>0.75</v>
      </c>
      <c r="R10" s="17">
        <v>0.1</v>
      </c>
      <c r="S10" s="17">
        <v>0</v>
      </c>
      <c r="T10" s="17">
        <v>0</v>
      </c>
      <c r="U10" s="17"/>
      <c r="V10" s="79">
        <f t="shared" si="0"/>
        <v>0.87</v>
      </c>
      <c r="W10" s="79">
        <f t="shared" si="1"/>
        <v>0.77</v>
      </c>
      <c r="X10" s="79">
        <f t="shared" si="2"/>
        <v>0.1</v>
      </c>
      <c r="Y10" s="80">
        <f t="shared" si="3"/>
        <v>11.494252873563219</v>
      </c>
      <c r="Z10" s="17">
        <v>176</v>
      </c>
      <c r="AA10" s="17">
        <v>175</v>
      </c>
      <c r="AB10" s="17"/>
      <c r="AC10" s="17"/>
      <c r="AD10" s="17"/>
      <c r="AE10" s="17"/>
      <c r="AF10" s="19">
        <v>1284</v>
      </c>
      <c r="AG10" s="19">
        <v>1250</v>
      </c>
      <c r="AH10" s="17"/>
      <c r="AI10" s="17"/>
      <c r="AJ10" s="17"/>
      <c r="AK10" s="17"/>
      <c r="AL10" s="17"/>
      <c r="AM10" s="17"/>
      <c r="AN10" s="17"/>
      <c r="AO10" s="17"/>
      <c r="AP10" s="19">
        <v>49800</v>
      </c>
      <c r="AQ10" s="81">
        <v>40800</v>
      </c>
      <c r="AR10" s="17">
        <v>0</v>
      </c>
      <c r="AS10" s="19">
        <v>152805</v>
      </c>
      <c r="AT10" s="17">
        <v>0</v>
      </c>
      <c r="AU10" s="17">
        <v>0</v>
      </c>
      <c r="AV10" s="17">
        <v>0</v>
      </c>
      <c r="AW10" s="17">
        <v>0</v>
      </c>
      <c r="AX10" s="19">
        <v>116600</v>
      </c>
      <c r="AY10" s="19">
        <v>89596</v>
      </c>
      <c r="AZ10" s="19">
        <v>30000</v>
      </c>
      <c r="BA10" s="19">
        <v>109000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50"/>
      <c r="BS10" s="50"/>
      <c r="BT10" s="81">
        <v>262000</v>
      </c>
      <c r="BU10" s="81">
        <v>209000</v>
      </c>
      <c r="BV10" s="81">
        <v>177000</v>
      </c>
      <c r="BW10" s="79">
        <v>0</v>
      </c>
      <c r="BX10" s="17">
        <v>0</v>
      </c>
      <c r="BY10" s="17">
        <v>0</v>
      </c>
      <c r="BZ10" s="17">
        <v>0</v>
      </c>
      <c r="CA10" s="17">
        <v>0</v>
      </c>
      <c r="CB10" s="17"/>
      <c r="CC10" s="17">
        <v>0</v>
      </c>
      <c r="CD10" s="17">
        <v>0</v>
      </c>
      <c r="CE10" s="17">
        <v>0</v>
      </c>
      <c r="CF10" s="17">
        <v>0</v>
      </c>
      <c r="CG10" s="19">
        <v>447793</v>
      </c>
      <c r="CH10" s="19">
        <v>714660</v>
      </c>
      <c r="CI10" s="19">
        <v>191400</v>
      </c>
      <c r="CJ10" s="19">
        <v>131508</v>
      </c>
      <c r="CK10" s="81">
        <v>847996</v>
      </c>
      <c r="CL10" s="81">
        <v>776430</v>
      </c>
      <c r="CM10" s="81">
        <v>791713</v>
      </c>
      <c r="CN10" s="81">
        <v>49800</v>
      </c>
      <c r="CO10" s="81">
        <v>40800</v>
      </c>
      <c r="CP10" s="82">
        <v>152805</v>
      </c>
      <c r="CQ10" s="83" t="s">
        <v>101</v>
      </c>
      <c r="CR10" s="84">
        <f>V10</f>
        <v>0.87</v>
      </c>
      <c r="CS10" s="83">
        <v>270000</v>
      </c>
      <c r="CT10" s="83">
        <f>CS10+(CS10*0.1)</f>
        <v>297000</v>
      </c>
      <c r="CU10" s="83">
        <f t="shared" si="4"/>
        <v>258390</v>
      </c>
      <c r="CV10" s="83">
        <f t="shared" si="5"/>
        <v>258390</v>
      </c>
      <c r="CW10" s="83">
        <f t="shared" si="6"/>
        <v>258390</v>
      </c>
      <c r="CX10" s="83">
        <f t="shared" si="7"/>
        <v>258390</v>
      </c>
      <c r="CY10" s="83">
        <f t="shared" si="8"/>
        <v>51678</v>
      </c>
      <c r="CZ10" s="52">
        <f>DB10/CP10</f>
        <v>0.32721442361179282</v>
      </c>
      <c r="DA10" s="67">
        <f>CY10</f>
        <v>51678</v>
      </c>
      <c r="DB10" s="83">
        <v>50000</v>
      </c>
      <c r="DC10" s="83" t="s">
        <v>130</v>
      </c>
      <c r="DD10" s="85">
        <f>AG10/(W10*2080)</f>
        <v>0.78046953046953038</v>
      </c>
      <c r="DE10" s="87"/>
    </row>
    <row r="11" spans="1:109" ht="24.95" hidden="1" customHeight="1" x14ac:dyDescent="0.3">
      <c r="A11" s="13" t="s">
        <v>501</v>
      </c>
      <c r="B11" s="14" t="s">
        <v>502</v>
      </c>
      <c r="C11" s="14" t="s">
        <v>493</v>
      </c>
      <c r="D11" s="15" t="s">
        <v>494</v>
      </c>
      <c r="E11" s="15" t="s">
        <v>503</v>
      </c>
      <c r="F11" s="16">
        <v>39322</v>
      </c>
      <c r="G11" s="15" t="s">
        <v>446</v>
      </c>
      <c r="H11" s="15" t="s">
        <v>447</v>
      </c>
      <c r="I11" s="15" t="s">
        <v>466</v>
      </c>
      <c r="J11" s="15" t="s">
        <v>504</v>
      </c>
      <c r="K11" s="15" t="s">
        <v>482</v>
      </c>
      <c r="L11" s="15" t="s">
        <v>497</v>
      </c>
      <c r="M11" s="17">
        <v>0</v>
      </c>
      <c r="N11" s="17">
        <v>0</v>
      </c>
      <c r="O11" s="17">
        <v>0</v>
      </c>
      <c r="P11" s="17">
        <v>0</v>
      </c>
      <c r="Q11" s="17">
        <v>1</v>
      </c>
      <c r="R11" s="17">
        <v>0.3</v>
      </c>
      <c r="S11" s="17">
        <v>0</v>
      </c>
      <c r="T11" s="17">
        <v>0</v>
      </c>
      <c r="U11" s="17"/>
      <c r="V11" s="17">
        <f t="shared" si="0"/>
        <v>1.3</v>
      </c>
      <c r="W11" s="17">
        <f t="shared" si="1"/>
        <v>1</v>
      </c>
      <c r="X11" s="17">
        <f t="shared" si="2"/>
        <v>0.3</v>
      </c>
      <c r="Y11" s="20">
        <f t="shared" si="3"/>
        <v>23.076923076923077</v>
      </c>
      <c r="Z11" s="17">
        <v>75</v>
      </c>
      <c r="AA11" s="17">
        <v>55</v>
      </c>
      <c r="AB11" s="17">
        <v>4</v>
      </c>
      <c r="AC11" s="17">
        <v>4</v>
      </c>
      <c r="AD11" s="17"/>
      <c r="AE11" s="17"/>
      <c r="AF11" s="17">
        <v>241</v>
      </c>
      <c r="AG11" s="17">
        <v>350</v>
      </c>
      <c r="AH11" s="17"/>
      <c r="AI11" s="17"/>
      <c r="AJ11" s="17"/>
      <c r="AK11" s="17"/>
      <c r="AL11" s="17"/>
      <c r="AM11" s="17"/>
      <c r="AN11" s="17"/>
      <c r="AO11" s="17"/>
      <c r="AP11" s="19">
        <v>75000</v>
      </c>
      <c r="AQ11" s="19">
        <v>95300</v>
      </c>
      <c r="AR11" s="17">
        <v>0</v>
      </c>
      <c r="AS11" s="19">
        <v>103498</v>
      </c>
      <c r="AT11" s="17">
        <v>0</v>
      </c>
      <c r="AU11" s="17">
        <v>0</v>
      </c>
      <c r="AV11" s="17">
        <v>0</v>
      </c>
      <c r="AW11" s="17">
        <v>0</v>
      </c>
      <c r="AX11" s="19">
        <v>20000</v>
      </c>
      <c r="AY11" s="19">
        <v>15000</v>
      </c>
      <c r="AZ11" s="17">
        <v>0</v>
      </c>
      <c r="BA11" s="19">
        <v>27000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50"/>
      <c r="BS11" s="50"/>
      <c r="BT11" s="19">
        <v>438000</v>
      </c>
      <c r="BU11" s="19">
        <v>464000</v>
      </c>
      <c r="BV11" s="19">
        <v>454000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/>
      <c r="CC11" s="17">
        <v>0</v>
      </c>
      <c r="CD11" s="17">
        <v>0</v>
      </c>
      <c r="CE11" s="17">
        <v>0</v>
      </c>
      <c r="CF11" s="17">
        <v>0</v>
      </c>
      <c r="CG11" s="19">
        <v>40139</v>
      </c>
      <c r="CH11" s="19">
        <v>40139</v>
      </c>
      <c r="CI11" s="17">
        <v>0</v>
      </c>
      <c r="CJ11" s="19">
        <v>19584</v>
      </c>
      <c r="CK11" s="19">
        <v>570927</v>
      </c>
      <c r="CL11" s="19">
        <v>576512</v>
      </c>
      <c r="CM11" s="19">
        <v>604082</v>
      </c>
      <c r="CN11" s="19">
        <v>75000</v>
      </c>
      <c r="CO11" s="19">
        <v>95300</v>
      </c>
      <c r="CP11" s="23">
        <v>103498</v>
      </c>
      <c r="CQ11" s="59" t="s">
        <v>72</v>
      </c>
      <c r="CR11" s="59">
        <f>AC11</f>
        <v>4</v>
      </c>
      <c r="CS11" s="59">
        <v>220000</v>
      </c>
      <c r="CT11" s="67">
        <f>CS11</f>
        <v>220000</v>
      </c>
      <c r="CU11" s="25">
        <f t="shared" si="4"/>
        <v>880000</v>
      </c>
      <c r="CV11" s="25">
        <f t="shared" si="5"/>
        <v>880000</v>
      </c>
      <c r="CW11" s="25">
        <f t="shared" si="6"/>
        <v>880000</v>
      </c>
      <c r="CX11" s="67">
        <f t="shared" si="7"/>
        <v>880000</v>
      </c>
      <c r="CY11" s="25">
        <f t="shared" si="8"/>
        <v>176000</v>
      </c>
      <c r="CZ11" s="52">
        <f t="shared" si="9"/>
        <v>1.7005159519990725</v>
      </c>
      <c r="DA11" s="67">
        <v>51678</v>
      </c>
      <c r="DB11" s="67"/>
      <c r="DC11" s="67"/>
      <c r="DD11" s="28"/>
      <c r="DE11" s="24"/>
    </row>
    <row r="12" spans="1:109" ht="24.95" hidden="1" customHeight="1" x14ac:dyDescent="0.3">
      <c r="A12" s="13" t="s">
        <v>505</v>
      </c>
      <c r="B12" s="14" t="s">
        <v>506</v>
      </c>
      <c r="C12" s="14" t="s">
        <v>507</v>
      </c>
      <c r="D12" s="15" t="s">
        <v>508</v>
      </c>
      <c r="E12" s="15" t="s">
        <v>509</v>
      </c>
      <c r="F12" s="16">
        <v>39995</v>
      </c>
      <c r="G12" s="15" t="s">
        <v>446</v>
      </c>
      <c r="H12" s="15" t="s">
        <v>447</v>
      </c>
      <c r="I12" s="15" t="s">
        <v>466</v>
      </c>
      <c r="J12" s="15" t="s">
        <v>510</v>
      </c>
      <c r="K12" s="15" t="s">
        <v>474</v>
      </c>
      <c r="L12" s="15" t="s">
        <v>511</v>
      </c>
      <c r="M12" s="17">
        <v>0.5</v>
      </c>
      <c r="N12" s="17">
        <v>0</v>
      </c>
      <c r="O12" s="17">
        <v>0</v>
      </c>
      <c r="P12" s="17">
        <v>0.16</v>
      </c>
      <c r="Q12" s="17">
        <v>1.75</v>
      </c>
      <c r="R12" s="17">
        <v>1</v>
      </c>
      <c r="S12" s="17">
        <v>0</v>
      </c>
      <c r="T12" s="17">
        <v>0</v>
      </c>
      <c r="U12" s="17">
        <v>66</v>
      </c>
      <c r="V12" s="17">
        <f t="shared" si="0"/>
        <v>3.41</v>
      </c>
      <c r="W12" s="17">
        <f t="shared" si="1"/>
        <v>2.25</v>
      </c>
      <c r="X12" s="17">
        <f t="shared" si="2"/>
        <v>1.1599999999999999</v>
      </c>
      <c r="Y12" s="20">
        <f t="shared" si="3"/>
        <v>34.017595307917887</v>
      </c>
      <c r="Z12" s="17">
        <v>66</v>
      </c>
      <c r="AA12" s="17">
        <v>70</v>
      </c>
      <c r="AB12" s="17">
        <v>0</v>
      </c>
      <c r="AC12" s="17">
        <v>0</v>
      </c>
      <c r="AD12" s="17"/>
      <c r="AE12" s="17"/>
      <c r="AF12" s="17">
        <v>594</v>
      </c>
      <c r="AG12" s="17">
        <v>600</v>
      </c>
      <c r="AH12" s="17"/>
      <c r="AI12" s="17"/>
      <c r="AJ12" s="17"/>
      <c r="AK12" s="17"/>
      <c r="AL12" s="17"/>
      <c r="AM12" s="17"/>
      <c r="AN12" s="17"/>
      <c r="AO12" s="17"/>
      <c r="AP12" s="17">
        <v>0</v>
      </c>
      <c r="AQ12" s="19">
        <v>770000</v>
      </c>
      <c r="AR12" s="17">
        <v>0</v>
      </c>
      <c r="AS12" s="19">
        <v>909915</v>
      </c>
      <c r="AT12" s="17">
        <v>0</v>
      </c>
      <c r="AU12" s="17">
        <v>0</v>
      </c>
      <c r="AV12" s="17">
        <v>0</v>
      </c>
      <c r="AW12" s="17">
        <v>0</v>
      </c>
      <c r="AX12" s="19">
        <v>54568</v>
      </c>
      <c r="AY12" s="19">
        <v>93500</v>
      </c>
      <c r="AZ12" s="17">
        <v>0</v>
      </c>
      <c r="BA12" s="19">
        <v>162630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9">
        <v>20000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50"/>
      <c r="BS12" s="50"/>
      <c r="BT12" s="17">
        <v>0</v>
      </c>
      <c r="BU12" s="19">
        <v>240000</v>
      </c>
      <c r="BV12" s="19">
        <v>239000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/>
      <c r="CC12" s="19">
        <v>2790911</v>
      </c>
      <c r="CD12" s="19">
        <v>1736797</v>
      </c>
      <c r="CE12" s="17">
        <v>0</v>
      </c>
      <c r="CF12" s="17">
        <v>0</v>
      </c>
      <c r="CG12" s="19">
        <v>123338</v>
      </c>
      <c r="CH12" s="19">
        <v>97338</v>
      </c>
      <c r="CI12" s="19">
        <v>130000</v>
      </c>
      <c r="CJ12" s="19">
        <v>437300</v>
      </c>
      <c r="CK12" s="19">
        <v>2922195</v>
      </c>
      <c r="CL12" s="19">
        <v>2910919</v>
      </c>
      <c r="CM12" s="19">
        <v>1898845</v>
      </c>
      <c r="CN12" s="17">
        <v>0</v>
      </c>
      <c r="CO12" s="19">
        <v>770000</v>
      </c>
      <c r="CP12" s="23">
        <v>909915</v>
      </c>
      <c r="CQ12" s="59" t="s">
        <v>103</v>
      </c>
      <c r="CR12" s="60">
        <f>V12</f>
        <v>3.41</v>
      </c>
      <c r="CS12" s="59">
        <v>270000</v>
      </c>
      <c r="CT12" s="67">
        <f>CS12-(CS12*0.1)</f>
        <v>243000</v>
      </c>
      <c r="CU12" s="25">
        <f t="shared" si="4"/>
        <v>828630</v>
      </c>
      <c r="CV12" s="25">
        <f t="shared" si="5"/>
        <v>828630</v>
      </c>
      <c r="CW12" s="25">
        <f t="shared" si="6"/>
        <v>828630</v>
      </c>
      <c r="CX12" s="67">
        <f t="shared" si="7"/>
        <v>828630</v>
      </c>
      <c r="CY12" s="25">
        <f t="shared" si="8"/>
        <v>165726</v>
      </c>
      <c r="CZ12" s="52">
        <f t="shared" si="9"/>
        <v>0.18213349598588879</v>
      </c>
      <c r="DA12" s="67">
        <v>101952</v>
      </c>
      <c r="DB12" s="67"/>
      <c r="DC12" s="67"/>
      <c r="DD12" s="61">
        <f>AG12/(W12*2080)</f>
        <v>0.12820512820512819</v>
      </c>
      <c r="DE12" s="24" t="s">
        <v>112</v>
      </c>
    </row>
    <row r="13" spans="1:109" ht="24.95" hidden="1" customHeight="1" x14ac:dyDescent="0.3">
      <c r="A13" s="13" t="s">
        <v>446</v>
      </c>
      <c r="B13" s="14" t="s">
        <v>512</v>
      </c>
      <c r="C13" s="14" t="s">
        <v>513</v>
      </c>
      <c r="D13" s="15" t="s">
        <v>514</v>
      </c>
      <c r="E13" s="15" t="s">
        <v>515</v>
      </c>
      <c r="F13" s="16">
        <v>39692</v>
      </c>
      <c r="G13" s="15" t="s">
        <v>446</v>
      </c>
      <c r="H13" s="15" t="s">
        <v>447</v>
      </c>
      <c r="I13" s="15" t="s">
        <v>448</v>
      </c>
      <c r="J13" s="15" t="s">
        <v>516</v>
      </c>
      <c r="K13" s="15" t="s">
        <v>517</v>
      </c>
      <c r="L13" s="15" t="s">
        <v>518</v>
      </c>
      <c r="M13" s="17">
        <v>0</v>
      </c>
      <c r="N13" s="17">
        <v>0</v>
      </c>
      <c r="O13" s="17">
        <v>0.94</v>
      </c>
      <c r="P13" s="17">
        <v>0.31</v>
      </c>
      <c r="Q13" s="17">
        <v>63</v>
      </c>
      <c r="R13" s="17">
        <v>21</v>
      </c>
      <c r="S13" s="17">
        <v>23</v>
      </c>
      <c r="T13" s="17">
        <v>23</v>
      </c>
      <c r="U13" s="17">
        <v>75</v>
      </c>
      <c r="V13" s="17">
        <f t="shared" si="0"/>
        <v>85.25</v>
      </c>
      <c r="W13" s="17">
        <f t="shared" si="1"/>
        <v>63.94</v>
      </c>
      <c r="X13" s="17">
        <f t="shared" si="2"/>
        <v>21.31</v>
      </c>
      <c r="Y13" s="20">
        <f t="shared" si="3"/>
        <v>24.997067448680347</v>
      </c>
      <c r="Z13" s="17">
        <v>118</v>
      </c>
      <c r="AA13" s="17">
        <v>125</v>
      </c>
      <c r="AB13" s="17">
        <v>100</v>
      </c>
      <c r="AC13" s="17">
        <v>100</v>
      </c>
      <c r="AD13" s="17"/>
      <c r="AE13" s="17"/>
      <c r="AF13" s="17"/>
      <c r="AG13" s="17"/>
      <c r="AH13" s="17"/>
      <c r="AI13" s="17"/>
      <c r="AJ13" s="17">
        <v>5</v>
      </c>
      <c r="AK13" s="17">
        <v>10</v>
      </c>
      <c r="AL13" s="17">
        <v>60</v>
      </c>
      <c r="AM13" s="17">
        <v>35</v>
      </c>
      <c r="AN13" s="17">
        <v>15</v>
      </c>
      <c r="AO13" s="17">
        <v>125</v>
      </c>
      <c r="AP13" s="19">
        <v>1090800</v>
      </c>
      <c r="AQ13" s="17">
        <v>0</v>
      </c>
      <c r="AR13" s="17">
        <v>0</v>
      </c>
      <c r="AS13" s="19">
        <v>1500000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9">
        <v>8901903</v>
      </c>
      <c r="BG13" s="19">
        <v>9485259</v>
      </c>
      <c r="BH13" s="17">
        <v>0</v>
      </c>
      <c r="BI13" s="19">
        <v>9500000</v>
      </c>
      <c r="BJ13" s="19">
        <v>19340451</v>
      </c>
      <c r="BK13" s="19">
        <v>19572304</v>
      </c>
      <c r="BL13" s="17">
        <v>0</v>
      </c>
      <c r="BM13" s="19">
        <v>19500000</v>
      </c>
      <c r="BN13" s="17">
        <v>0</v>
      </c>
      <c r="BO13" s="17">
        <v>0</v>
      </c>
      <c r="BP13" s="17">
        <v>0</v>
      </c>
      <c r="BQ13" s="17">
        <v>0</v>
      </c>
      <c r="BR13" s="50">
        <f>13000*12*AC13</f>
        <v>15600000</v>
      </c>
      <c r="BS13" s="50"/>
      <c r="BT13" s="19">
        <v>3850000</v>
      </c>
      <c r="BU13" s="19">
        <v>3000000</v>
      </c>
      <c r="BV13" s="19">
        <v>2972000</v>
      </c>
      <c r="BW13" s="17">
        <v>0</v>
      </c>
      <c r="BX13" s="19">
        <v>16181784</v>
      </c>
      <c r="BY13" s="19">
        <v>16181784</v>
      </c>
      <c r="BZ13" s="17">
        <v>0</v>
      </c>
      <c r="CA13" s="19">
        <v>20000000</v>
      </c>
      <c r="CB13" s="19">
        <f>3000*12*(AL13+AM13)</f>
        <v>3420000</v>
      </c>
      <c r="CC13" s="17">
        <v>0</v>
      </c>
      <c r="CD13" s="17">
        <v>0</v>
      </c>
      <c r="CE13" s="17">
        <v>0</v>
      </c>
      <c r="CF13" s="17">
        <v>0</v>
      </c>
      <c r="CG13" s="19">
        <v>417380</v>
      </c>
      <c r="CH13" s="19">
        <v>112365</v>
      </c>
      <c r="CI13" s="17">
        <v>0</v>
      </c>
      <c r="CJ13" s="19">
        <v>706500</v>
      </c>
      <c r="CK13" s="19">
        <v>49782318</v>
      </c>
      <c r="CL13" s="19">
        <v>57124531</v>
      </c>
      <c r="CM13" s="19">
        <v>54178500</v>
      </c>
      <c r="CN13" s="19">
        <v>1090800</v>
      </c>
      <c r="CO13" s="17">
        <v>0</v>
      </c>
      <c r="CP13" s="23">
        <v>1500000</v>
      </c>
      <c r="CQ13" s="59" t="s">
        <v>72</v>
      </c>
      <c r="CR13" s="59">
        <f>AC13</f>
        <v>100</v>
      </c>
      <c r="CS13" s="59">
        <v>320000</v>
      </c>
      <c r="CT13" s="67">
        <f>CS13+(CS13*0.1)</f>
        <v>352000</v>
      </c>
      <c r="CU13" s="25">
        <f t="shared" si="4"/>
        <v>35200000</v>
      </c>
      <c r="CV13" s="25">
        <f t="shared" si="5"/>
        <v>16180000</v>
      </c>
      <c r="CW13" s="25">
        <f t="shared" si="6"/>
        <v>16180000</v>
      </c>
      <c r="CX13" s="67">
        <f t="shared" si="7"/>
        <v>16180000</v>
      </c>
      <c r="CY13" s="25">
        <f t="shared" si="8"/>
        <v>3236000</v>
      </c>
      <c r="CZ13" s="52">
        <f t="shared" si="9"/>
        <v>2.1573333333333333</v>
      </c>
      <c r="DA13" s="67">
        <v>208440</v>
      </c>
      <c r="DB13" s="67"/>
      <c r="DC13" s="67"/>
      <c r="DD13" s="28"/>
      <c r="DE13" s="49" t="s">
        <v>105</v>
      </c>
    </row>
    <row r="14" spans="1:109" ht="24.95" hidden="1" customHeight="1" x14ac:dyDescent="0.3">
      <c r="A14" s="13" t="s">
        <v>446</v>
      </c>
      <c r="B14" s="14" t="s">
        <v>519</v>
      </c>
      <c r="C14" s="14" t="s">
        <v>513</v>
      </c>
      <c r="D14" s="15" t="s">
        <v>514</v>
      </c>
      <c r="E14" s="15" t="s">
        <v>514</v>
      </c>
      <c r="F14" s="16">
        <v>39692</v>
      </c>
      <c r="G14" s="15" t="s">
        <v>446</v>
      </c>
      <c r="H14" s="15" t="s">
        <v>447</v>
      </c>
      <c r="I14" s="15" t="s">
        <v>448</v>
      </c>
      <c r="J14" s="15" t="s">
        <v>516</v>
      </c>
      <c r="K14" s="15" t="s">
        <v>517</v>
      </c>
      <c r="L14" s="15" t="s">
        <v>518</v>
      </c>
      <c r="M14" s="17">
        <v>0</v>
      </c>
      <c r="N14" s="17">
        <v>0</v>
      </c>
      <c r="O14" s="17">
        <v>0.94</v>
      </c>
      <c r="P14" s="17">
        <v>0.31</v>
      </c>
      <c r="Q14" s="17">
        <v>63</v>
      </c>
      <c r="R14" s="17">
        <v>21</v>
      </c>
      <c r="S14" s="17">
        <v>23</v>
      </c>
      <c r="T14" s="17">
        <v>23</v>
      </c>
      <c r="U14" s="17">
        <v>75</v>
      </c>
      <c r="V14" s="17">
        <f t="shared" si="0"/>
        <v>85.25</v>
      </c>
      <c r="W14" s="17">
        <f t="shared" si="1"/>
        <v>63.94</v>
      </c>
      <c r="X14" s="17">
        <f t="shared" si="2"/>
        <v>21.31</v>
      </c>
      <c r="Y14" s="20">
        <f t="shared" si="3"/>
        <v>24.997067448680347</v>
      </c>
      <c r="Z14" s="17">
        <v>149</v>
      </c>
      <c r="AA14" s="17">
        <v>120</v>
      </c>
      <c r="AB14" s="17">
        <v>100</v>
      </c>
      <c r="AC14" s="17">
        <v>100</v>
      </c>
      <c r="AD14" s="17"/>
      <c r="AE14" s="17"/>
      <c r="AF14" s="17"/>
      <c r="AG14" s="17"/>
      <c r="AH14" s="17"/>
      <c r="AI14" s="17"/>
      <c r="AJ14" s="17">
        <v>10</v>
      </c>
      <c r="AK14" s="17">
        <v>15</v>
      </c>
      <c r="AL14" s="17">
        <v>55</v>
      </c>
      <c r="AM14" s="17">
        <v>35</v>
      </c>
      <c r="AN14" s="17">
        <v>5</v>
      </c>
      <c r="AO14" s="17">
        <v>120</v>
      </c>
      <c r="AP14" s="17">
        <v>0</v>
      </c>
      <c r="AQ14" s="17">
        <v>0</v>
      </c>
      <c r="AR14" s="17">
        <v>0</v>
      </c>
      <c r="AS14" s="19">
        <v>1200000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9">
        <v>8215071</v>
      </c>
      <c r="BG14" s="19">
        <v>10673464</v>
      </c>
      <c r="BH14" s="17">
        <v>0</v>
      </c>
      <c r="BI14" s="19">
        <v>10700000</v>
      </c>
      <c r="BJ14" s="19">
        <v>15476798</v>
      </c>
      <c r="BK14" s="19">
        <v>16606415</v>
      </c>
      <c r="BL14" s="17">
        <v>0</v>
      </c>
      <c r="BM14" s="19">
        <v>16600000</v>
      </c>
      <c r="BN14" s="17">
        <v>0</v>
      </c>
      <c r="BO14" s="17">
        <v>0</v>
      </c>
      <c r="BP14" s="17">
        <v>0</v>
      </c>
      <c r="BQ14" s="17">
        <v>0</v>
      </c>
      <c r="BR14" s="50">
        <f>13000*12*AC14</f>
        <v>15600000</v>
      </c>
      <c r="BS14" s="50"/>
      <c r="BT14" s="19">
        <v>7875000</v>
      </c>
      <c r="BU14" s="19">
        <v>6000000</v>
      </c>
      <c r="BV14" s="19">
        <v>5302000</v>
      </c>
      <c r="BW14" s="17">
        <v>0</v>
      </c>
      <c r="BX14" s="19">
        <v>21124368</v>
      </c>
      <c r="BY14" s="19">
        <v>21124368</v>
      </c>
      <c r="BZ14" s="17">
        <v>0</v>
      </c>
      <c r="CA14" s="19">
        <v>21000000</v>
      </c>
      <c r="CB14" s="19">
        <f>3000*12*(AL14+AM14)</f>
        <v>3240000</v>
      </c>
      <c r="CC14" s="17">
        <v>0</v>
      </c>
      <c r="CD14" s="17">
        <v>0</v>
      </c>
      <c r="CE14" s="17">
        <v>0</v>
      </c>
      <c r="CF14" s="17">
        <v>0</v>
      </c>
      <c r="CG14" s="19">
        <v>513730</v>
      </c>
      <c r="CH14" s="19">
        <v>112365</v>
      </c>
      <c r="CI14" s="17">
        <v>0</v>
      </c>
      <c r="CJ14" s="19">
        <v>606500</v>
      </c>
      <c r="CK14" s="19">
        <v>53204967</v>
      </c>
      <c r="CL14" s="19">
        <v>58805663</v>
      </c>
      <c r="CM14" s="19">
        <v>55408500</v>
      </c>
      <c r="CN14" s="17">
        <v>0</v>
      </c>
      <c r="CO14" s="17">
        <v>0</v>
      </c>
      <c r="CP14" s="23">
        <v>1200000</v>
      </c>
      <c r="CQ14" s="59" t="s">
        <v>72</v>
      </c>
      <c r="CR14" s="59">
        <f>AC14</f>
        <v>100</v>
      </c>
      <c r="CS14" s="59">
        <v>320000</v>
      </c>
      <c r="CT14" s="67">
        <f>CS14+(CS14*0.1)</f>
        <v>352000</v>
      </c>
      <c r="CU14" s="25">
        <f t="shared" si="4"/>
        <v>35200000</v>
      </c>
      <c r="CV14" s="25">
        <f t="shared" si="5"/>
        <v>16360000</v>
      </c>
      <c r="CW14" s="25">
        <f t="shared" si="6"/>
        <v>16360000</v>
      </c>
      <c r="CX14" s="67">
        <f t="shared" si="7"/>
        <v>16360000</v>
      </c>
      <c r="CY14" s="25">
        <f t="shared" si="8"/>
        <v>3272000</v>
      </c>
      <c r="CZ14" s="52">
        <f t="shared" si="9"/>
        <v>2.7266666666666666</v>
      </c>
      <c r="DA14" s="67">
        <v>245376</v>
      </c>
      <c r="DB14" s="67"/>
      <c r="DC14" s="67"/>
      <c r="DD14" s="28"/>
      <c r="DE14" s="49" t="s">
        <v>105</v>
      </c>
    </row>
    <row r="15" spans="1:109" ht="24.95" hidden="1" customHeight="1" x14ac:dyDescent="0.3">
      <c r="A15" s="13" t="s">
        <v>446</v>
      </c>
      <c r="B15" s="14" t="s">
        <v>520</v>
      </c>
      <c r="C15" s="14" t="s">
        <v>521</v>
      </c>
      <c r="D15" s="15" t="s">
        <v>522</v>
      </c>
      <c r="E15" s="15" t="s">
        <v>522</v>
      </c>
      <c r="F15" s="16">
        <v>40247</v>
      </c>
      <c r="G15" s="15" t="s">
        <v>446</v>
      </c>
      <c r="H15" s="15" t="s">
        <v>447</v>
      </c>
      <c r="I15" s="15" t="s">
        <v>448</v>
      </c>
      <c r="J15" s="15" t="s">
        <v>516</v>
      </c>
      <c r="K15" s="15" t="s">
        <v>517</v>
      </c>
      <c r="L15" s="15" t="s">
        <v>518</v>
      </c>
      <c r="M15" s="17">
        <v>0</v>
      </c>
      <c r="N15" s="17">
        <v>0</v>
      </c>
      <c r="O15" s="17">
        <v>1.0900000000000001</v>
      </c>
      <c r="P15" s="17">
        <v>0.31</v>
      </c>
      <c r="Q15" s="17">
        <v>68.5</v>
      </c>
      <c r="R15" s="17">
        <v>24.5</v>
      </c>
      <c r="S15" s="17">
        <v>27</v>
      </c>
      <c r="T15" s="17">
        <v>27.5</v>
      </c>
      <c r="U15" s="17">
        <v>50</v>
      </c>
      <c r="V15" s="17">
        <f t="shared" si="0"/>
        <v>94.4</v>
      </c>
      <c r="W15" s="17">
        <f t="shared" si="1"/>
        <v>69.59</v>
      </c>
      <c r="X15" s="17">
        <f t="shared" si="2"/>
        <v>24.81</v>
      </c>
      <c r="Y15" s="20">
        <f t="shared" si="3"/>
        <v>26.281779661016948</v>
      </c>
      <c r="Z15" s="17">
        <v>139</v>
      </c>
      <c r="AA15" s="17">
        <v>158</v>
      </c>
      <c r="AB15" s="17">
        <v>150</v>
      </c>
      <c r="AC15" s="17">
        <v>150</v>
      </c>
      <c r="AD15" s="17"/>
      <c r="AE15" s="17"/>
      <c r="AF15" s="17"/>
      <c r="AG15" s="17"/>
      <c r="AH15" s="17"/>
      <c r="AI15" s="17"/>
      <c r="AJ15" s="17">
        <v>15</v>
      </c>
      <c r="AK15" s="17">
        <v>40</v>
      </c>
      <c r="AL15" s="17">
        <v>65</v>
      </c>
      <c r="AM15" s="17">
        <v>20</v>
      </c>
      <c r="AN15" s="17">
        <v>18</v>
      </c>
      <c r="AO15" s="17">
        <v>158</v>
      </c>
      <c r="AP15" s="17">
        <v>0</v>
      </c>
      <c r="AQ15" s="17">
        <v>0</v>
      </c>
      <c r="AR15" s="17">
        <v>0</v>
      </c>
      <c r="AS15" s="19">
        <v>1300000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9">
        <v>4614952</v>
      </c>
      <c r="BG15" s="19">
        <v>8188807</v>
      </c>
      <c r="BH15" s="17">
        <v>0</v>
      </c>
      <c r="BI15" s="19">
        <v>8500000</v>
      </c>
      <c r="BJ15" s="19">
        <v>8944368</v>
      </c>
      <c r="BK15" s="19">
        <v>26441980</v>
      </c>
      <c r="BL15" s="17">
        <v>0</v>
      </c>
      <c r="BM15" s="19">
        <v>26500000</v>
      </c>
      <c r="BN15" s="17">
        <v>0</v>
      </c>
      <c r="BO15" s="17">
        <v>0</v>
      </c>
      <c r="BP15" s="17">
        <v>0</v>
      </c>
      <c r="BQ15" s="17">
        <v>0</v>
      </c>
      <c r="BR15" s="50">
        <f>13000*12*AC15</f>
        <v>23400000</v>
      </c>
      <c r="BS15" s="50"/>
      <c r="BT15" s="19">
        <v>1725000</v>
      </c>
      <c r="BU15" s="19">
        <v>1552000</v>
      </c>
      <c r="BV15" s="17">
        <v>0</v>
      </c>
      <c r="BW15" s="19">
        <v>2000000</v>
      </c>
      <c r="BX15" s="19">
        <v>7221920</v>
      </c>
      <c r="BY15" s="19">
        <v>7221920</v>
      </c>
      <c r="BZ15" s="17">
        <v>0</v>
      </c>
      <c r="CA15" s="19">
        <v>21500000</v>
      </c>
      <c r="CB15" s="19">
        <f>3000*12*(AL15+AM15)</f>
        <v>3060000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9">
        <v>1525000</v>
      </c>
      <c r="CK15" s="19">
        <v>22506240</v>
      </c>
      <c r="CL15" s="19">
        <v>61370090</v>
      </c>
      <c r="CM15" s="19">
        <v>61325000</v>
      </c>
      <c r="CN15" s="17">
        <v>0</v>
      </c>
      <c r="CO15" s="17">
        <v>0</v>
      </c>
      <c r="CP15" s="23">
        <v>1300000</v>
      </c>
      <c r="CQ15" s="59" t="s">
        <v>72</v>
      </c>
      <c r="CR15" s="59">
        <f>AC15</f>
        <v>150</v>
      </c>
      <c r="CS15" s="59">
        <v>320000</v>
      </c>
      <c r="CT15" s="67">
        <f>CS15+(CS15*0.1)</f>
        <v>352000</v>
      </c>
      <c r="CU15" s="25">
        <f t="shared" si="4"/>
        <v>52800000</v>
      </c>
      <c r="CV15" s="25">
        <f t="shared" si="5"/>
        <v>26340000</v>
      </c>
      <c r="CW15" s="25">
        <f t="shared" si="6"/>
        <v>26340000</v>
      </c>
      <c r="CX15" s="67">
        <f t="shared" si="7"/>
        <v>26340000</v>
      </c>
      <c r="CY15" s="25">
        <f t="shared" si="8"/>
        <v>5268000</v>
      </c>
      <c r="CZ15" s="52">
        <f t="shared" si="9"/>
        <v>4.0523076923076919</v>
      </c>
      <c r="DA15" s="67">
        <v>0</v>
      </c>
      <c r="DB15" s="67"/>
      <c r="DC15" s="67"/>
      <c r="DD15" s="28"/>
      <c r="DE15" s="49" t="s">
        <v>105</v>
      </c>
    </row>
    <row r="16" spans="1:109" ht="24.95" hidden="1" customHeight="1" x14ac:dyDescent="0.3">
      <c r="A16" s="13" t="s">
        <v>446</v>
      </c>
      <c r="B16" s="14" t="s">
        <v>523</v>
      </c>
      <c r="C16" s="14" t="s">
        <v>524</v>
      </c>
      <c r="D16" s="15" t="s">
        <v>525</v>
      </c>
      <c r="E16" s="15" t="s">
        <v>526</v>
      </c>
      <c r="F16" s="16">
        <v>40330</v>
      </c>
      <c r="G16" s="15" t="s">
        <v>446</v>
      </c>
      <c r="H16" s="15" t="s">
        <v>447</v>
      </c>
      <c r="I16" s="15" t="s">
        <v>466</v>
      </c>
      <c r="J16" s="15" t="s">
        <v>126</v>
      </c>
      <c r="K16" s="15" t="s">
        <v>474</v>
      </c>
      <c r="L16" s="15" t="s">
        <v>527</v>
      </c>
      <c r="M16" s="17">
        <v>0.55000000000000004</v>
      </c>
      <c r="N16" s="17">
        <v>0.2</v>
      </c>
      <c r="O16" s="17">
        <v>0</v>
      </c>
      <c r="P16" s="17">
        <v>0.04</v>
      </c>
      <c r="Q16" s="17">
        <v>0</v>
      </c>
      <c r="R16" s="17">
        <v>0.25</v>
      </c>
      <c r="S16" s="17">
        <v>0</v>
      </c>
      <c r="T16" s="17">
        <v>0</v>
      </c>
      <c r="U16" s="17">
        <v>40</v>
      </c>
      <c r="V16" s="17">
        <f t="shared" si="0"/>
        <v>1.04</v>
      </c>
      <c r="W16" s="17">
        <f t="shared" si="1"/>
        <v>0.55000000000000004</v>
      </c>
      <c r="X16" s="17">
        <f t="shared" si="2"/>
        <v>0.49</v>
      </c>
      <c r="Y16" s="20">
        <f t="shared" si="3"/>
        <v>47.115384615384613</v>
      </c>
      <c r="Z16" s="17">
        <v>197</v>
      </c>
      <c r="AA16" s="17">
        <v>95</v>
      </c>
      <c r="AB16" s="17"/>
      <c r="AC16" s="17"/>
      <c r="AD16" s="17"/>
      <c r="AE16" s="17"/>
      <c r="AF16" s="17">
        <v>518</v>
      </c>
      <c r="AG16" s="17">
        <v>720</v>
      </c>
      <c r="AH16" s="17"/>
      <c r="AI16" s="17"/>
      <c r="AJ16" s="17"/>
      <c r="AK16" s="17"/>
      <c r="AL16" s="17"/>
      <c r="AM16" s="17"/>
      <c r="AN16" s="17"/>
      <c r="AO16" s="17"/>
      <c r="AP16" s="17">
        <v>0</v>
      </c>
      <c r="AQ16" s="17">
        <v>0</v>
      </c>
      <c r="AR16" s="17">
        <v>0</v>
      </c>
      <c r="AS16" s="19">
        <v>220054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9">
        <v>50000</v>
      </c>
      <c r="AZ16" s="17">
        <v>0</v>
      </c>
      <c r="BA16" s="19">
        <v>76000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50"/>
      <c r="BS16" s="50"/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/>
      <c r="CC16" s="17">
        <v>0</v>
      </c>
      <c r="CD16" s="17">
        <v>0</v>
      </c>
      <c r="CE16" s="17">
        <v>0</v>
      </c>
      <c r="CF16" s="17">
        <v>0</v>
      </c>
      <c r="CG16" s="19">
        <v>111985</v>
      </c>
      <c r="CH16" s="19">
        <v>83532</v>
      </c>
      <c r="CI16" s="19">
        <v>170954</v>
      </c>
      <c r="CJ16" s="17">
        <v>0</v>
      </c>
      <c r="CK16" s="19">
        <v>111985</v>
      </c>
      <c r="CL16" s="19">
        <v>133532</v>
      </c>
      <c r="CM16" s="19">
        <v>467008</v>
      </c>
      <c r="CN16" s="17">
        <v>0</v>
      </c>
      <c r="CO16" s="17">
        <v>0</v>
      </c>
      <c r="CP16" s="23">
        <v>220054</v>
      </c>
      <c r="CQ16" s="59" t="s">
        <v>101</v>
      </c>
      <c r="CR16" s="60">
        <f>V16</f>
        <v>1.04</v>
      </c>
      <c r="CS16" s="59">
        <v>270000</v>
      </c>
      <c r="CT16" s="67">
        <f>CS16-(CS16*0.1)</f>
        <v>243000</v>
      </c>
      <c r="CU16" s="25">
        <f t="shared" si="4"/>
        <v>252720</v>
      </c>
      <c r="CV16" s="25">
        <f t="shared" si="5"/>
        <v>252720</v>
      </c>
      <c r="CW16" s="25">
        <f t="shared" si="6"/>
        <v>252720</v>
      </c>
      <c r="CX16" s="67">
        <f t="shared" si="7"/>
        <v>252720</v>
      </c>
      <c r="CY16" s="25">
        <f t="shared" si="8"/>
        <v>50544</v>
      </c>
      <c r="CZ16" s="52">
        <f t="shared" si="9"/>
        <v>0.22968907631763114</v>
      </c>
      <c r="DA16" s="67">
        <v>86400</v>
      </c>
      <c r="DB16" s="67"/>
      <c r="DC16" s="67"/>
      <c r="DD16" s="28"/>
      <c r="DE16" s="24" t="s">
        <v>79</v>
      </c>
    </row>
    <row r="17" spans="1:109" ht="24.95" customHeight="1" x14ac:dyDescent="0.3">
      <c r="A17" s="13" t="s">
        <v>528</v>
      </c>
      <c r="B17" s="14" t="s">
        <v>529</v>
      </c>
      <c r="C17" s="14" t="s">
        <v>530</v>
      </c>
      <c r="D17" s="15" t="s">
        <v>531</v>
      </c>
      <c r="E17" s="15" t="s">
        <v>532</v>
      </c>
      <c r="F17" s="16">
        <v>38900</v>
      </c>
      <c r="G17" s="15" t="s">
        <v>457</v>
      </c>
      <c r="H17" s="15" t="s">
        <v>458</v>
      </c>
      <c r="I17" s="15" t="s">
        <v>459</v>
      </c>
      <c r="J17" s="15" t="s">
        <v>460</v>
      </c>
      <c r="K17" s="15" t="s">
        <v>461</v>
      </c>
      <c r="L17" s="15" t="s">
        <v>462</v>
      </c>
      <c r="M17" s="17">
        <v>0</v>
      </c>
      <c r="N17" s="17">
        <v>0</v>
      </c>
      <c r="O17" s="17">
        <v>0.55000000000000004</v>
      </c>
      <c r="P17" s="17">
        <v>0.31</v>
      </c>
      <c r="Q17" s="17">
        <v>1</v>
      </c>
      <c r="R17" s="17">
        <v>0.5</v>
      </c>
      <c r="S17" s="17">
        <v>0</v>
      </c>
      <c r="T17" s="17">
        <v>0</v>
      </c>
      <c r="U17" s="17"/>
      <c r="V17" s="17">
        <f t="shared" si="0"/>
        <v>2.3600000000000003</v>
      </c>
      <c r="W17" s="17">
        <f t="shared" si="1"/>
        <v>1.55</v>
      </c>
      <c r="X17" s="17">
        <f t="shared" si="2"/>
        <v>0.81</v>
      </c>
      <c r="Y17" s="20">
        <f t="shared" si="3"/>
        <v>34.322033898305079</v>
      </c>
      <c r="Z17" s="17">
        <v>55</v>
      </c>
      <c r="AA17" s="17">
        <v>120</v>
      </c>
      <c r="AB17" s="17"/>
      <c r="AC17" s="17"/>
      <c r="AD17" s="17"/>
      <c r="AE17" s="17"/>
      <c r="AF17" s="17">
        <v>314</v>
      </c>
      <c r="AG17" s="17">
        <v>320</v>
      </c>
      <c r="AH17" s="17"/>
      <c r="AI17" s="17"/>
      <c r="AJ17" s="17"/>
      <c r="AK17" s="17"/>
      <c r="AL17" s="17"/>
      <c r="AM17" s="17"/>
      <c r="AN17" s="17"/>
      <c r="AO17" s="17"/>
      <c r="AP17" s="17">
        <v>0</v>
      </c>
      <c r="AQ17" s="17">
        <v>0</v>
      </c>
      <c r="AR17" s="17">
        <v>0</v>
      </c>
      <c r="AS17" s="19">
        <v>386260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9">
        <v>200000</v>
      </c>
      <c r="BR17" s="50"/>
      <c r="BS17" s="50"/>
      <c r="BT17" s="19">
        <v>122000</v>
      </c>
      <c r="BU17" s="19">
        <v>229000</v>
      </c>
      <c r="BV17" s="19">
        <v>125000</v>
      </c>
      <c r="BW17" s="19">
        <v>195260</v>
      </c>
      <c r="BX17" s="17">
        <v>0</v>
      </c>
      <c r="BY17" s="17">
        <v>0</v>
      </c>
      <c r="BZ17" s="17">
        <v>0</v>
      </c>
      <c r="CA17" s="17">
        <v>0</v>
      </c>
      <c r="CB17" s="17"/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9">
        <v>122000</v>
      </c>
      <c r="CL17" s="19">
        <v>229000</v>
      </c>
      <c r="CM17" s="19">
        <v>906520</v>
      </c>
      <c r="CN17" s="17">
        <v>0</v>
      </c>
      <c r="CO17" s="17">
        <v>0</v>
      </c>
      <c r="CP17" s="23">
        <v>386260</v>
      </c>
      <c r="CQ17" s="59" t="s">
        <v>101</v>
      </c>
      <c r="CR17" s="60">
        <f>V17</f>
        <v>2.3600000000000003</v>
      </c>
      <c r="CS17" s="59">
        <v>270000</v>
      </c>
      <c r="CT17" s="67">
        <f>CS17-(CS17*0.1)-(CS17*0.1)</f>
        <v>216000</v>
      </c>
      <c r="CU17" s="25">
        <f t="shared" si="4"/>
        <v>509760.00000000006</v>
      </c>
      <c r="CV17" s="25">
        <f t="shared" si="5"/>
        <v>509760.00000000006</v>
      </c>
      <c r="CW17" s="25">
        <f t="shared" si="6"/>
        <v>509760.00000000006</v>
      </c>
      <c r="CX17" s="67">
        <f t="shared" si="7"/>
        <v>509760.00000000006</v>
      </c>
      <c r="CY17" s="25">
        <f t="shared" si="8"/>
        <v>101952.00000000001</v>
      </c>
      <c r="CZ17" s="52">
        <f>DB17/CP17</f>
        <v>0.20711437891575624</v>
      </c>
      <c r="DA17" s="67">
        <f>CY17</f>
        <v>101952.00000000001</v>
      </c>
      <c r="DB17" s="67">
        <v>80000</v>
      </c>
      <c r="DC17" s="67" t="s">
        <v>133</v>
      </c>
      <c r="DD17" s="61">
        <f>AG17/(W17*2080)</f>
        <v>9.9255583126550875E-2</v>
      </c>
      <c r="DE17" s="24" t="s">
        <v>112</v>
      </c>
    </row>
    <row r="18" spans="1:109" ht="24.95" hidden="1" customHeight="1" x14ac:dyDescent="0.3">
      <c r="A18" s="13" t="s">
        <v>533</v>
      </c>
      <c r="B18" s="14" t="s">
        <v>534</v>
      </c>
      <c r="C18" s="14" t="s">
        <v>530</v>
      </c>
      <c r="D18" s="15" t="s">
        <v>531</v>
      </c>
      <c r="E18" s="15" t="s">
        <v>535</v>
      </c>
      <c r="F18" s="16">
        <v>38900</v>
      </c>
      <c r="G18" s="15" t="s">
        <v>446</v>
      </c>
      <c r="H18" s="15" t="s">
        <v>447</v>
      </c>
      <c r="I18" s="15" t="s">
        <v>466</v>
      </c>
      <c r="J18" s="15" t="s">
        <v>467</v>
      </c>
      <c r="K18" s="15" t="s">
        <v>461</v>
      </c>
      <c r="L18" s="15" t="s">
        <v>536</v>
      </c>
      <c r="M18" s="17">
        <v>0</v>
      </c>
      <c r="N18" s="17">
        <v>0</v>
      </c>
      <c r="O18" s="17">
        <v>0</v>
      </c>
      <c r="P18" s="17">
        <v>0.16</v>
      </c>
      <c r="Q18" s="17">
        <v>4</v>
      </c>
      <c r="R18" s="17">
        <v>2</v>
      </c>
      <c r="S18" s="17">
        <v>0</v>
      </c>
      <c r="T18" s="17">
        <v>0</v>
      </c>
      <c r="U18" s="17"/>
      <c r="V18" s="17">
        <f t="shared" si="0"/>
        <v>6.16</v>
      </c>
      <c r="W18" s="17">
        <f t="shared" si="1"/>
        <v>4</v>
      </c>
      <c r="X18" s="17">
        <f t="shared" si="2"/>
        <v>2.16</v>
      </c>
      <c r="Y18" s="20">
        <f t="shared" si="3"/>
        <v>35.064935064935064</v>
      </c>
      <c r="Z18" s="17">
        <v>250</v>
      </c>
      <c r="AA18" s="17">
        <v>214</v>
      </c>
      <c r="AB18" s="17"/>
      <c r="AC18" s="17"/>
      <c r="AD18" s="17">
        <v>0</v>
      </c>
      <c r="AE18" s="17">
        <v>0</v>
      </c>
      <c r="AF18" s="17">
        <v>703</v>
      </c>
      <c r="AG18" s="19">
        <v>1406</v>
      </c>
      <c r="AH18" s="17"/>
      <c r="AI18" s="17"/>
      <c r="AJ18" s="17">
        <v>200</v>
      </c>
      <c r="AK18" s="17">
        <v>14</v>
      </c>
      <c r="AL18" s="17">
        <v>0</v>
      </c>
      <c r="AM18" s="17">
        <v>0</v>
      </c>
      <c r="AN18" s="17">
        <v>0</v>
      </c>
      <c r="AO18" s="17">
        <v>214</v>
      </c>
      <c r="AP18" s="19">
        <v>80000</v>
      </c>
      <c r="AQ18" s="19">
        <v>175800</v>
      </c>
      <c r="AR18" s="17">
        <v>0</v>
      </c>
      <c r="AS18" s="19">
        <v>857060</v>
      </c>
      <c r="AT18" s="17">
        <v>0</v>
      </c>
      <c r="AU18" s="17">
        <v>0</v>
      </c>
      <c r="AV18" s="17">
        <v>0</v>
      </c>
      <c r="AW18" s="17">
        <v>0</v>
      </c>
      <c r="AX18" s="19">
        <v>27500</v>
      </c>
      <c r="AY18" s="19">
        <v>60000</v>
      </c>
      <c r="AZ18" s="17">
        <v>0</v>
      </c>
      <c r="BA18" s="19">
        <v>120000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50"/>
      <c r="BS18" s="50"/>
      <c r="BT18" s="19">
        <v>994000</v>
      </c>
      <c r="BU18" s="19">
        <v>300000</v>
      </c>
      <c r="BV18" s="19">
        <v>1028000</v>
      </c>
      <c r="BW18" s="19">
        <v>400000</v>
      </c>
      <c r="BX18" s="17">
        <v>0</v>
      </c>
      <c r="BY18" s="17">
        <v>0</v>
      </c>
      <c r="BZ18" s="17">
        <v>0</v>
      </c>
      <c r="CA18" s="17">
        <v>0</v>
      </c>
      <c r="CB18" s="17"/>
      <c r="CC18" s="17">
        <v>0</v>
      </c>
      <c r="CD18" s="19">
        <v>500000</v>
      </c>
      <c r="CE18" s="17">
        <v>0</v>
      </c>
      <c r="CF18" s="17">
        <v>0</v>
      </c>
      <c r="CG18" s="17">
        <v>0</v>
      </c>
      <c r="CH18" s="19">
        <v>100000</v>
      </c>
      <c r="CI18" s="17">
        <v>0</v>
      </c>
      <c r="CJ18" s="19">
        <v>284060</v>
      </c>
      <c r="CK18" s="19">
        <v>1101500</v>
      </c>
      <c r="CL18" s="19">
        <v>1135800</v>
      </c>
      <c r="CM18" s="19">
        <v>2689120</v>
      </c>
      <c r="CN18" s="19">
        <v>80000</v>
      </c>
      <c r="CO18" s="19">
        <v>175800</v>
      </c>
      <c r="CP18" s="23">
        <v>857060</v>
      </c>
      <c r="CQ18" s="59" t="s">
        <v>101</v>
      </c>
      <c r="CR18" s="60">
        <f>V18</f>
        <v>6.16</v>
      </c>
      <c r="CS18" s="59">
        <v>350000</v>
      </c>
      <c r="CT18" s="67">
        <f>CS18-(CS18*0.1)</f>
        <v>315000</v>
      </c>
      <c r="CU18" s="25">
        <f t="shared" si="4"/>
        <v>1940400</v>
      </c>
      <c r="CV18" s="25">
        <f t="shared" si="5"/>
        <v>1940400</v>
      </c>
      <c r="CW18" s="25">
        <f t="shared" si="6"/>
        <v>1940400</v>
      </c>
      <c r="CX18" s="67">
        <f t="shared" si="7"/>
        <v>1940400</v>
      </c>
      <c r="CY18" s="25">
        <f t="shared" si="8"/>
        <v>388080</v>
      </c>
      <c r="CZ18" s="52">
        <f t="shared" si="9"/>
        <v>0.45280377103119968</v>
      </c>
      <c r="DA18" s="67">
        <v>62208</v>
      </c>
      <c r="DB18" s="67"/>
      <c r="DC18" s="67"/>
      <c r="DD18" s="28"/>
      <c r="DE18" s="24" t="s">
        <v>79</v>
      </c>
    </row>
    <row r="19" spans="1:109" ht="24.95" hidden="1" customHeight="1" x14ac:dyDescent="0.3">
      <c r="A19" s="13" t="s">
        <v>537</v>
      </c>
      <c r="B19" s="14" t="s">
        <v>538</v>
      </c>
      <c r="C19" s="14" t="s">
        <v>539</v>
      </c>
      <c r="D19" s="15" t="s">
        <v>540</v>
      </c>
      <c r="E19" s="15" t="s">
        <v>541</v>
      </c>
      <c r="F19" s="16">
        <v>39611</v>
      </c>
      <c r="G19" s="15" t="s">
        <v>446</v>
      </c>
      <c r="H19" s="15" t="s">
        <v>447</v>
      </c>
      <c r="I19" s="15" t="s">
        <v>466</v>
      </c>
      <c r="J19" s="15" t="s">
        <v>496</v>
      </c>
      <c r="K19" s="15" t="s">
        <v>482</v>
      </c>
      <c r="L19" s="15" t="s">
        <v>542</v>
      </c>
      <c r="M19" s="17">
        <v>0</v>
      </c>
      <c r="N19" s="17">
        <v>0.5</v>
      </c>
      <c r="O19" s="17">
        <v>0</v>
      </c>
      <c r="P19" s="17">
        <v>0.16</v>
      </c>
      <c r="Q19" s="17">
        <v>8.1</v>
      </c>
      <c r="R19" s="17">
        <v>0.3</v>
      </c>
      <c r="S19" s="17">
        <v>0</v>
      </c>
      <c r="T19" s="17">
        <v>0</v>
      </c>
      <c r="U19" s="17"/>
      <c r="V19" s="17">
        <f t="shared" si="0"/>
        <v>9.06</v>
      </c>
      <c r="W19" s="17">
        <f t="shared" si="1"/>
        <v>8.1</v>
      </c>
      <c r="X19" s="17">
        <f t="shared" si="2"/>
        <v>0.96</v>
      </c>
      <c r="Y19" s="20">
        <f t="shared" si="3"/>
        <v>10.596026490066224</v>
      </c>
      <c r="Z19" s="17">
        <v>100</v>
      </c>
      <c r="AA19" s="17">
        <v>100</v>
      </c>
      <c r="AB19" s="17">
        <v>40</v>
      </c>
      <c r="AC19" s="17">
        <v>40</v>
      </c>
      <c r="AD19" s="17"/>
      <c r="AE19" s="17"/>
      <c r="AF19" s="17"/>
      <c r="AG19" s="17"/>
      <c r="AH19" s="17"/>
      <c r="AI19" s="17"/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9">
        <v>157500</v>
      </c>
      <c r="AQ19" s="19">
        <v>676000</v>
      </c>
      <c r="AR19" s="17">
        <v>0</v>
      </c>
      <c r="AS19" s="19">
        <v>591000</v>
      </c>
      <c r="AT19" s="17">
        <v>0</v>
      </c>
      <c r="AU19" s="17">
        <v>0</v>
      </c>
      <c r="AV19" s="17">
        <v>0</v>
      </c>
      <c r="AW19" s="17">
        <v>0</v>
      </c>
      <c r="AX19" s="19">
        <v>1000000</v>
      </c>
      <c r="AY19" s="19">
        <v>250000</v>
      </c>
      <c r="AZ19" s="17">
        <v>0</v>
      </c>
      <c r="BA19" s="19">
        <v>120000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9">
        <v>743675</v>
      </c>
      <c r="BK19" s="19">
        <v>833165</v>
      </c>
      <c r="BL19" s="17">
        <v>0</v>
      </c>
      <c r="BM19" s="19">
        <v>800000</v>
      </c>
      <c r="BN19" s="17">
        <v>0</v>
      </c>
      <c r="BO19" s="17">
        <v>0</v>
      </c>
      <c r="BP19" s="17">
        <v>0</v>
      </c>
      <c r="BQ19" s="17">
        <v>0</v>
      </c>
      <c r="BR19" s="50"/>
      <c r="BS19" s="50"/>
      <c r="BT19" s="19">
        <v>2947000</v>
      </c>
      <c r="BU19" s="19">
        <v>3203000</v>
      </c>
      <c r="BV19" s="19">
        <v>3523000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/>
      <c r="CC19" s="17">
        <v>0</v>
      </c>
      <c r="CD19" s="17">
        <v>0</v>
      </c>
      <c r="CE19" s="17">
        <v>0</v>
      </c>
      <c r="CF19" s="17">
        <v>0</v>
      </c>
      <c r="CG19" s="19">
        <v>283020</v>
      </c>
      <c r="CH19" s="19">
        <v>109295</v>
      </c>
      <c r="CI19" s="17">
        <v>0</v>
      </c>
      <c r="CJ19" s="17">
        <v>0</v>
      </c>
      <c r="CK19" s="19">
        <v>5032745</v>
      </c>
      <c r="CL19" s="19">
        <v>5071460</v>
      </c>
      <c r="CM19" s="19">
        <v>5034000</v>
      </c>
      <c r="CN19" s="19">
        <v>157500</v>
      </c>
      <c r="CO19" s="19">
        <v>676000</v>
      </c>
      <c r="CP19" s="23">
        <v>591000</v>
      </c>
      <c r="CQ19" s="59" t="s">
        <v>72</v>
      </c>
      <c r="CR19" s="59">
        <f>AC19</f>
        <v>40</v>
      </c>
      <c r="CS19" s="59">
        <v>110000</v>
      </c>
      <c r="CT19" s="67">
        <f>CS19</f>
        <v>110000</v>
      </c>
      <c r="CU19" s="25">
        <f t="shared" si="4"/>
        <v>4400000</v>
      </c>
      <c r="CV19" s="25">
        <f t="shared" si="5"/>
        <v>4400000</v>
      </c>
      <c r="CW19" s="25">
        <f t="shared" si="6"/>
        <v>4400000</v>
      </c>
      <c r="CX19" s="67">
        <f t="shared" si="7"/>
        <v>4400000</v>
      </c>
      <c r="CY19" s="25">
        <f t="shared" si="8"/>
        <v>880000</v>
      </c>
      <c r="CZ19" s="52">
        <f t="shared" si="9"/>
        <v>1.4890016920473774</v>
      </c>
      <c r="DA19" s="67">
        <v>269244</v>
      </c>
      <c r="DB19" s="67"/>
      <c r="DC19" s="67"/>
      <c r="DD19" s="28"/>
      <c r="DE19" s="24"/>
    </row>
    <row r="20" spans="1:109" ht="24.95" customHeight="1" x14ac:dyDescent="0.3">
      <c r="A20" s="13" t="s">
        <v>543</v>
      </c>
      <c r="B20" s="14" t="s">
        <v>544</v>
      </c>
      <c r="C20" s="14" t="s">
        <v>539</v>
      </c>
      <c r="D20" s="15" t="s">
        <v>540</v>
      </c>
      <c r="E20" s="15" t="s">
        <v>545</v>
      </c>
      <c r="F20" s="16">
        <v>39363</v>
      </c>
      <c r="G20" s="15" t="s">
        <v>457</v>
      </c>
      <c r="H20" s="15" t="s">
        <v>458</v>
      </c>
      <c r="I20" s="15" t="s">
        <v>459</v>
      </c>
      <c r="J20" s="15" t="s">
        <v>460</v>
      </c>
      <c r="K20" s="15" t="s">
        <v>461</v>
      </c>
      <c r="L20" s="15" t="s">
        <v>490</v>
      </c>
      <c r="M20" s="17">
        <v>0</v>
      </c>
      <c r="N20" s="17">
        <v>0</v>
      </c>
      <c r="O20" s="17">
        <v>0</v>
      </c>
      <c r="P20" s="17">
        <v>0.16</v>
      </c>
      <c r="Q20" s="17">
        <v>2.9</v>
      </c>
      <c r="R20" s="17">
        <v>0.8</v>
      </c>
      <c r="S20" s="17">
        <v>0</v>
      </c>
      <c r="T20" s="17">
        <v>0</v>
      </c>
      <c r="U20" s="17"/>
      <c r="V20" s="17">
        <f t="shared" si="0"/>
        <v>3.8600000000000003</v>
      </c>
      <c r="W20" s="17">
        <f t="shared" si="1"/>
        <v>2.9</v>
      </c>
      <c r="X20" s="17">
        <f t="shared" si="2"/>
        <v>0.96000000000000008</v>
      </c>
      <c r="Y20" s="20">
        <f t="shared" si="3"/>
        <v>24.870466321243523</v>
      </c>
      <c r="Z20" s="17">
        <v>156</v>
      </c>
      <c r="AA20" s="19">
        <v>1350</v>
      </c>
      <c r="AB20" s="17"/>
      <c r="AC20" s="17"/>
      <c r="AD20" s="17"/>
      <c r="AE20" s="17"/>
      <c r="AF20" s="19">
        <v>1754</v>
      </c>
      <c r="AG20" s="19">
        <v>2700</v>
      </c>
      <c r="AH20" s="17"/>
      <c r="AI20" s="17"/>
      <c r="AJ20" s="17"/>
      <c r="AK20" s="17"/>
      <c r="AL20" s="17"/>
      <c r="AM20" s="17"/>
      <c r="AN20" s="17"/>
      <c r="AO20" s="17"/>
      <c r="AP20" s="19">
        <v>62300</v>
      </c>
      <c r="AQ20" s="19">
        <v>79400</v>
      </c>
      <c r="AR20" s="17">
        <v>0</v>
      </c>
      <c r="AS20" s="19">
        <v>405000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50"/>
      <c r="BS20" s="50"/>
      <c r="BT20" s="19">
        <v>697000</v>
      </c>
      <c r="BU20" s="19">
        <v>277000</v>
      </c>
      <c r="BV20" s="19">
        <v>301000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/>
      <c r="CC20" s="19">
        <v>834353</v>
      </c>
      <c r="CD20" s="19">
        <v>960758</v>
      </c>
      <c r="CE20" s="19">
        <v>455000</v>
      </c>
      <c r="CF20" s="19">
        <v>504000</v>
      </c>
      <c r="CG20" s="19">
        <v>883075</v>
      </c>
      <c r="CH20" s="19">
        <v>863488</v>
      </c>
      <c r="CI20" s="17">
        <v>0</v>
      </c>
      <c r="CJ20" s="19">
        <v>520000</v>
      </c>
      <c r="CK20" s="19">
        <v>2290988</v>
      </c>
      <c r="CL20" s="19">
        <v>2153577</v>
      </c>
      <c r="CM20" s="19">
        <v>2185000</v>
      </c>
      <c r="CN20" s="19">
        <v>62300</v>
      </c>
      <c r="CO20" s="19">
        <v>79400</v>
      </c>
      <c r="CP20" s="23">
        <v>405000</v>
      </c>
      <c r="CQ20" s="59" t="s">
        <v>101</v>
      </c>
      <c r="CR20" s="60">
        <f>V20</f>
        <v>3.8600000000000003</v>
      </c>
      <c r="CS20" s="59">
        <v>270000</v>
      </c>
      <c r="CT20" s="67">
        <f>CS20</f>
        <v>270000</v>
      </c>
      <c r="CU20" s="25">
        <f t="shared" si="4"/>
        <v>1042200.0000000001</v>
      </c>
      <c r="CV20" s="25">
        <f t="shared" si="5"/>
        <v>1042200.0000000001</v>
      </c>
      <c r="CW20" s="25">
        <f t="shared" si="6"/>
        <v>1042200.0000000001</v>
      </c>
      <c r="CX20" s="67">
        <f t="shared" si="7"/>
        <v>1042200.0000000001</v>
      </c>
      <c r="CY20" s="25">
        <f t="shared" si="8"/>
        <v>208440.00000000003</v>
      </c>
      <c r="CZ20" s="52">
        <f>DB20/CP20</f>
        <v>0.29629629629629628</v>
      </c>
      <c r="DA20" s="67">
        <f>CY20</f>
        <v>208440.00000000003</v>
      </c>
      <c r="DB20" s="67">
        <v>120000</v>
      </c>
      <c r="DC20" s="67"/>
      <c r="DD20" s="61">
        <f>AG20/(W20*2080)</f>
        <v>0.44761273209549074</v>
      </c>
      <c r="DE20" s="24"/>
    </row>
    <row r="21" spans="1:109" ht="24.95" hidden="1" customHeight="1" x14ac:dyDescent="0.3">
      <c r="A21" s="13" t="s">
        <v>546</v>
      </c>
      <c r="B21" s="14" t="s">
        <v>547</v>
      </c>
      <c r="C21" s="14" t="s">
        <v>539</v>
      </c>
      <c r="D21" s="15" t="s">
        <v>540</v>
      </c>
      <c r="E21" s="15" t="s">
        <v>548</v>
      </c>
      <c r="F21" s="16">
        <v>39363</v>
      </c>
      <c r="G21" s="15" t="s">
        <v>457</v>
      </c>
      <c r="H21" s="15" t="s">
        <v>458</v>
      </c>
      <c r="I21" s="15" t="s">
        <v>549</v>
      </c>
      <c r="J21" s="15" t="s">
        <v>496</v>
      </c>
      <c r="K21" s="15" t="s">
        <v>482</v>
      </c>
      <c r="L21" s="15" t="s">
        <v>550</v>
      </c>
      <c r="M21" s="17">
        <v>0</v>
      </c>
      <c r="N21" s="17">
        <v>1</v>
      </c>
      <c r="O21" s="17">
        <v>0</v>
      </c>
      <c r="P21" s="17">
        <v>0.16</v>
      </c>
      <c r="Q21" s="17">
        <v>1.75</v>
      </c>
      <c r="R21" s="17">
        <v>0.4</v>
      </c>
      <c r="S21" s="17">
        <v>0</v>
      </c>
      <c r="T21" s="17">
        <v>0</v>
      </c>
      <c r="U21" s="17"/>
      <c r="V21" s="17">
        <f t="shared" si="0"/>
        <v>3.31</v>
      </c>
      <c r="W21" s="17">
        <f t="shared" si="1"/>
        <v>1.75</v>
      </c>
      <c r="X21" s="17">
        <f t="shared" si="2"/>
        <v>1.56</v>
      </c>
      <c r="Y21" s="20">
        <f t="shared" si="3"/>
        <v>47.129909365558916</v>
      </c>
      <c r="Z21" s="17">
        <v>220</v>
      </c>
      <c r="AA21" s="17">
        <v>60</v>
      </c>
      <c r="AB21" s="17">
        <v>13</v>
      </c>
      <c r="AC21" s="17">
        <v>17</v>
      </c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9">
        <v>155800</v>
      </c>
      <c r="AQ21" s="19">
        <v>690000</v>
      </c>
      <c r="AR21" s="17">
        <v>0</v>
      </c>
      <c r="AS21" s="19">
        <v>725000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9">
        <v>398400</v>
      </c>
      <c r="BK21" s="19">
        <v>407200</v>
      </c>
      <c r="BL21" s="17">
        <v>0</v>
      </c>
      <c r="BM21" s="19">
        <v>400000</v>
      </c>
      <c r="BN21" s="17">
        <v>0</v>
      </c>
      <c r="BO21" s="17">
        <v>0</v>
      </c>
      <c r="BP21" s="17">
        <v>0</v>
      </c>
      <c r="BQ21" s="17">
        <v>0</v>
      </c>
      <c r="BR21" s="50"/>
      <c r="BS21" s="50"/>
      <c r="BT21" s="19">
        <v>1335000</v>
      </c>
      <c r="BU21" s="19">
        <v>738000</v>
      </c>
      <c r="BV21" s="19">
        <v>738000</v>
      </c>
      <c r="BW21" s="19">
        <v>150000</v>
      </c>
      <c r="BX21" s="17">
        <v>0</v>
      </c>
      <c r="BY21" s="17">
        <v>0</v>
      </c>
      <c r="BZ21" s="17">
        <v>0</v>
      </c>
      <c r="CA21" s="17">
        <v>0</v>
      </c>
      <c r="CB21" s="17"/>
      <c r="CC21" s="17">
        <v>0</v>
      </c>
      <c r="CD21" s="17">
        <v>0</v>
      </c>
      <c r="CE21" s="17">
        <v>0</v>
      </c>
      <c r="CF21" s="17">
        <v>0</v>
      </c>
      <c r="CG21" s="19">
        <v>337513</v>
      </c>
      <c r="CH21" s="19">
        <v>416007</v>
      </c>
      <c r="CI21" s="17">
        <v>0</v>
      </c>
      <c r="CJ21" s="17">
        <v>0</v>
      </c>
      <c r="CK21" s="19">
        <v>2203813</v>
      </c>
      <c r="CL21" s="19">
        <v>2228100</v>
      </c>
      <c r="CM21" s="19">
        <v>2013000</v>
      </c>
      <c r="CN21" s="19">
        <v>155800</v>
      </c>
      <c r="CO21" s="19">
        <v>690000</v>
      </c>
      <c r="CP21" s="23">
        <v>725000</v>
      </c>
      <c r="CQ21" s="59" t="s">
        <v>72</v>
      </c>
      <c r="CR21" s="59">
        <f>AC21</f>
        <v>17</v>
      </c>
      <c r="CS21" s="59">
        <v>81000</v>
      </c>
      <c r="CT21" s="67">
        <f>CS21-(CS21*0.1)</f>
        <v>72900</v>
      </c>
      <c r="CU21" s="25">
        <f t="shared" si="4"/>
        <v>1239300</v>
      </c>
      <c r="CV21" s="25">
        <f t="shared" si="5"/>
        <v>1239300</v>
      </c>
      <c r="CW21" s="25">
        <f t="shared" si="6"/>
        <v>1239300</v>
      </c>
      <c r="CX21" s="67">
        <f t="shared" si="7"/>
        <v>1239300</v>
      </c>
      <c r="CY21" s="25">
        <f t="shared" si="8"/>
        <v>247860</v>
      </c>
      <c r="CZ21" s="52">
        <f t="shared" si="9"/>
        <v>0.34187586206896553</v>
      </c>
      <c r="DA21" s="67">
        <v>207989</v>
      </c>
      <c r="DB21" s="67"/>
      <c r="DC21" s="67"/>
      <c r="DD21" s="28"/>
      <c r="DE21" s="49" t="s">
        <v>79</v>
      </c>
    </row>
    <row r="22" spans="1:109" ht="24.95" customHeight="1" x14ac:dyDescent="0.3">
      <c r="A22" s="13" t="s">
        <v>551</v>
      </c>
      <c r="B22" s="14" t="s">
        <v>552</v>
      </c>
      <c r="C22" s="14" t="s">
        <v>539</v>
      </c>
      <c r="D22" s="15" t="s">
        <v>540</v>
      </c>
      <c r="E22" s="15" t="s">
        <v>553</v>
      </c>
      <c r="F22" s="16">
        <v>39363</v>
      </c>
      <c r="G22" s="15" t="s">
        <v>457</v>
      </c>
      <c r="H22" s="15" t="s">
        <v>458</v>
      </c>
      <c r="I22" s="15" t="s">
        <v>459</v>
      </c>
      <c r="J22" s="15" t="s">
        <v>460</v>
      </c>
      <c r="K22" s="15" t="s">
        <v>461</v>
      </c>
      <c r="L22" s="15" t="s">
        <v>554</v>
      </c>
      <c r="M22" s="17">
        <v>0.5</v>
      </c>
      <c r="N22" s="17">
        <v>0</v>
      </c>
      <c r="O22" s="17">
        <v>0</v>
      </c>
      <c r="P22" s="17">
        <v>0.08</v>
      </c>
      <c r="Q22" s="17">
        <v>3.7</v>
      </c>
      <c r="R22" s="17">
        <v>1.4</v>
      </c>
      <c r="S22" s="17">
        <v>0</v>
      </c>
      <c r="T22" s="17">
        <v>0</v>
      </c>
      <c r="U22" s="17"/>
      <c r="V22" s="17">
        <f t="shared" si="0"/>
        <v>5.68</v>
      </c>
      <c r="W22" s="17">
        <f t="shared" si="1"/>
        <v>4.2</v>
      </c>
      <c r="X22" s="17">
        <f t="shared" si="2"/>
        <v>1.48</v>
      </c>
      <c r="Y22" s="20">
        <f t="shared" si="3"/>
        <v>26.056338028169012</v>
      </c>
      <c r="Z22" s="17">
        <v>29</v>
      </c>
      <c r="AA22" s="17">
        <v>140</v>
      </c>
      <c r="AB22" s="17"/>
      <c r="AC22" s="17"/>
      <c r="AD22" s="17"/>
      <c r="AE22" s="17"/>
      <c r="AF22" s="19">
        <v>9710</v>
      </c>
      <c r="AG22" s="19">
        <v>9700</v>
      </c>
      <c r="AH22" s="17"/>
      <c r="AI22" s="17"/>
      <c r="AJ22" s="17"/>
      <c r="AK22" s="17"/>
      <c r="AL22" s="17"/>
      <c r="AM22" s="17"/>
      <c r="AN22" s="17"/>
      <c r="AO22" s="17"/>
      <c r="AP22" s="19">
        <v>84700</v>
      </c>
      <c r="AQ22" s="19">
        <v>73500</v>
      </c>
      <c r="AR22" s="17">
        <v>0</v>
      </c>
      <c r="AS22" s="19">
        <v>364000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50"/>
      <c r="BS22" s="50"/>
      <c r="BT22" s="19">
        <v>1115371</v>
      </c>
      <c r="BU22" s="19">
        <v>1008000</v>
      </c>
      <c r="BV22" s="19">
        <v>1159000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/>
      <c r="CC22" s="19">
        <v>842493</v>
      </c>
      <c r="CD22" s="19">
        <v>918297</v>
      </c>
      <c r="CE22" s="19">
        <v>770000</v>
      </c>
      <c r="CF22" s="17">
        <v>0</v>
      </c>
      <c r="CG22" s="19">
        <v>2022822</v>
      </c>
      <c r="CH22" s="19">
        <v>1318598</v>
      </c>
      <c r="CI22" s="19">
        <v>98000</v>
      </c>
      <c r="CJ22" s="19">
        <v>1000000</v>
      </c>
      <c r="CK22" s="19">
        <v>3952746</v>
      </c>
      <c r="CL22" s="19">
        <v>3318395</v>
      </c>
      <c r="CM22" s="19">
        <v>3391000</v>
      </c>
      <c r="CN22" s="19">
        <v>84700</v>
      </c>
      <c r="CO22" s="19">
        <v>73500</v>
      </c>
      <c r="CP22" s="23">
        <v>364000</v>
      </c>
      <c r="CQ22" s="59" t="s">
        <v>101</v>
      </c>
      <c r="CR22" s="60">
        <f>V22</f>
        <v>5.68</v>
      </c>
      <c r="CS22" s="59">
        <v>270000</v>
      </c>
      <c r="CT22" s="67">
        <f>CS22-(CS22*0.1)-(CS22*0.1)</f>
        <v>216000</v>
      </c>
      <c r="CU22" s="25">
        <f t="shared" si="4"/>
        <v>1226880</v>
      </c>
      <c r="CV22" s="25">
        <f t="shared" si="5"/>
        <v>1226880</v>
      </c>
      <c r="CW22" s="25">
        <f t="shared" si="6"/>
        <v>1226880</v>
      </c>
      <c r="CX22" s="67">
        <f t="shared" si="7"/>
        <v>1226880</v>
      </c>
      <c r="CY22" s="25">
        <f t="shared" si="8"/>
        <v>245376</v>
      </c>
      <c r="CZ22" s="52">
        <f>DB22/CP22</f>
        <v>0.27472527472527475</v>
      </c>
      <c r="DA22" s="67">
        <f>CY22</f>
        <v>245376</v>
      </c>
      <c r="DB22" s="67">
        <v>100000</v>
      </c>
      <c r="DC22" s="67" t="s">
        <v>134</v>
      </c>
      <c r="DD22" s="61">
        <f>AG22/(W22*2080)</f>
        <v>1.1103479853479854</v>
      </c>
      <c r="DE22" s="24" t="s">
        <v>118</v>
      </c>
    </row>
    <row r="23" spans="1:109" ht="24.95" hidden="1" customHeight="1" x14ac:dyDescent="0.3">
      <c r="A23" s="13" t="s">
        <v>555</v>
      </c>
      <c r="B23" s="14" t="s">
        <v>556</v>
      </c>
      <c r="C23" s="14" t="s">
        <v>539</v>
      </c>
      <c r="D23" s="15" t="s">
        <v>540</v>
      </c>
      <c r="E23" s="15" t="s">
        <v>557</v>
      </c>
      <c r="F23" s="16">
        <v>39363</v>
      </c>
      <c r="G23" s="15" t="s">
        <v>446</v>
      </c>
      <c r="H23" s="15" t="s">
        <v>447</v>
      </c>
      <c r="I23" s="15" t="s">
        <v>466</v>
      </c>
      <c r="J23" s="15" t="s">
        <v>467</v>
      </c>
      <c r="K23" s="15" t="s">
        <v>482</v>
      </c>
      <c r="L23" s="15" t="s">
        <v>558</v>
      </c>
      <c r="M23" s="17">
        <v>0.3</v>
      </c>
      <c r="N23" s="17">
        <v>0.2</v>
      </c>
      <c r="O23" s="17">
        <v>0</v>
      </c>
      <c r="P23" s="17">
        <v>0.08</v>
      </c>
      <c r="Q23" s="17">
        <v>8.6999999999999993</v>
      </c>
      <c r="R23" s="17">
        <v>2.5</v>
      </c>
      <c r="S23" s="17">
        <v>1</v>
      </c>
      <c r="T23" s="17">
        <v>0.25</v>
      </c>
      <c r="U23" s="17">
        <v>8</v>
      </c>
      <c r="V23" s="17">
        <f t="shared" si="0"/>
        <v>11.78</v>
      </c>
      <c r="W23" s="17">
        <f t="shared" si="1"/>
        <v>9</v>
      </c>
      <c r="X23" s="17">
        <f t="shared" si="2"/>
        <v>2.7800000000000002</v>
      </c>
      <c r="Y23" s="20">
        <f t="shared" si="3"/>
        <v>23.599320882852297</v>
      </c>
      <c r="Z23" s="19">
        <v>1152</v>
      </c>
      <c r="AA23" s="17">
        <v>23</v>
      </c>
      <c r="AB23" s="17">
        <v>14</v>
      </c>
      <c r="AC23" s="17">
        <v>14</v>
      </c>
      <c r="AD23" s="17">
        <v>14</v>
      </c>
      <c r="AE23" s="17">
        <v>14</v>
      </c>
      <c r="AF23" s="17"/>
      <c r="AG23" s="17"/>
      <c r="AH23" s="17"/>
      <c r="AI23" s="17"/>
      <c r="AJ23" s="17">
        <v>2</v>
      </c>
      <c r="AK23" s="17">
        <v>8</v>
      </c>
      <c r="AL23" s="17">
        <v>9</v>
      </c>
      <c r="AM23" s="17">
        <v>4</v>
      </c>
      <c r="AN23" s="17">
        <v>0</v>
      </c>
      <c r="AO23" s="17">
        <v>23</v>
      </c>
      <c r="AP23" s="19">
        <v>235200</v>
      </c>
      <c r="AQ23" s="19">
        <v>318700</v>
      </c>
      <c r="AR23" s="17">
        <v>0</v>
      </c>
      <c r="AS23" s="19">
        <v>1349000</v>
      </c>
      <c r="AT23" s="19">
        <v>30000</v>
      </c>
      <c r="AU23" s="19">
        <v>45000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9">
        <v>203380</v>
      </c>
      <c r="BG23" s="19">
        <v>512562</v>
      </c>
      <c r="BH23" s="17">
        <v>0</v>
      </c>
      <c r="BI23" s="19">
        <v>510000</v>
      </c>
      <c r="BJ23" s="19">
        <v>613351</v>
      </c>
      <c r="BK23" s="19">
        <v>494514</v>
      </c>
      <c r="BL23" s="17">
        <v>0</v>
      </c>
      <c r="BM23" s="19">
        <v>494000</v>
      </c>
      <c r="BN23" s="17">
        <v>0</v>
      </c>
      <c r="BO23" s="17">
        <v>0</v>
      </c>
      <c r="BP23" s="17">
        <v>0</v>
      </c>
      <c r="BQ23" s="17">
        <v>0</v>
      </c>
      <c r="BR23" s="50"/>
      <c r="BS23" s="50"/>
      <c r="BT23" s="19">
        <v>3908164</v>
      </c>
      <c r="BU23" s="19">
        <v>1680000</v>
      </c>
      <c r="BV23" s="19">
        <v>1680000</v>
      </c>
      <c r="BW23" s="19">
        <v>177000</v>
      </c>
      <c r="BX23" s="17">
        <v>0</v>
      </c>
      <c r="BY23" s="17">
        <v>0</v>
      </c>
      <c r="BZ23" s="17">
        <v>0</v>
      </c>
      <c r="CA23" s="17">
        <v>0</v>
      </c>
      <c r="CB23" s="17"/>
      <c r="CC23" s="17">
        <v>0</v>
      </c>
      <c r="CD23" s="17">
        <v>0</v>
      </c>
      <c r="CE23" s="17">
        <v>0</v>
      </c>
      <c r="CF23" s="17">
        <v>0</v>
      </c>
      <c r="CG23" s="19">
        <v>1311835</v>
      </c>
      <c r="CH23" s="19">
        <v>1217277</v>
      </c>
      <c r="CI23" s="17">
        <v>0</v>
      </c>
      <c r="CJ23" s="19">
        <v>100000</v>
      </c>
      <c r="CK23" s="19">
        <v>5084653</v>
      </c>
      <c r="CL23" s="19">
        <v>4268053</v>
      </c>
      <c r="CM23" s="19">
        <v>4310000</v>
      </c>
      <c r="CN23" s="19">
        <v>235200</v>
      </c>
      <c r="CO23" s="19">
        <v>318700</v>
      </c>
      <c r="CP23" s="23">
        <v>1349000</v>
      </c>
      <c r="CQ23" s="59" t="s">
        <v>72</v>
      </c>
      <c r="CR23" s="59">
        <f>AC23</f>
        <v>14</v>
      </c>
      <c r="CS23" s="59">
        <v>250000</v>
      </c>
      <c r="CT23" s="67">
        <f>CS23</f>
        <v>250000</v>
      </c>
      <c r="CU23" s="25">
        <f t="shared" ref="CU23:CU54" si="10">CR23*CT23</f>
        <v>3500000</v>
      </c>
      <c r="CV23" s="25">
        <f t="shared" si="5"/>
        <v>3500000</v>
      </c>
      <c r="CW23" s="25">
        <f t="shared" si="6"/>
        <v>3500000</v>
      </c>
      <c r="CX23" s="67">
        <f t="shared" si="7"/>
        <v>3500000</v>
      </c>
      <c r="CY23" s="25">
        <f t="shared" si="8"/>
        <v>700000</v>
      </c>
      <c r="CZ23" s="52">
        <f t="shared" si="9"/>
        <v>0.51890289103039289</v>
      </c>
      <c r="DA23" s="67">
        <v>290142</v>
      </c>
      <c r="DB23" s="67"/>
      <c r="DC23" s="67"/>
      <c r="DD23" s="28"/>
      <c r="DE23" s="49" t="s">
        <v>75</v>
      </c>
    </row>
    <row r="24" spans="1:109" ht="24.95" hidden="1" customHeight="1" x14ac:dyDescent="0.3">
      <c r="A24" s="13" t="s">
        <v>559</v>
      </c>
      <c r="B24" s="14" t="s">
        <v>560</v>
      </c>
      <c r="C24" s="14" t="s">
        <v>539</v>
      </c>
      <c r="D24" s="15" t="s">
        <v>540</v>
      </c>
      <c r="E24" s="15" t="s">
        <v>561</v>
      </c>
      <c r="F24" s="16">
        <v>39646</v>
      </c>
      <c r="G24" s="15" t="s">
        <v>446</v>
      </c>
      <c r="H24" s="15" t="s">
        <v>447</v>
      </c>
      <c r="I24" s="15" t="s">
        <v>448</v>
      </c>
      <c r="J24" s="15" t="s">
        <v>562</v>
      </c>
      <c r="K24" s="15" t="s">
        <v>482</v>
      </c>
      <c r="L24" s="15" t="s">
        <v>451</v>
      </c>
      <c r="M24" s="17">
        <v>0.9</v>
      </c>
      <c r="N24" s="17">
        <v>0.8</v>
      </c>
      <c r="O24" s="17">
        <v>0.78</v>
      </c>
      <c r="P24" s="17">
        <v>0.25</v>
      </c>
      <c r="Q24" s="17">
        <v>13.7</v>
      </c>
      <c r="R24" s="17">
        <v>2.85</v>
      </c>
      <c r="S24" s="17">
        <v>3</v>
      </c>
      <c r="T24" s="17">
        <v>1.45</v>
      </c>
      <c r="U24" s="17">
        <v>20</v>
      </c>
      <c r="V24" s="17">
        <f t="shared" si="0"/>
        <v>19.28</v>
      </c>
      <c r="W24" s="17">
        <f t="shared" si="1"/>
        <v>15.379999999999999</v>
      </c>
      <c r="X24" s="17">
        <f t="shared" si="2"/>
        <v>3.9000000000000004</v>
      </c>
      <c r="Y24" s="20">
        <f t="shared" si="3"/>
        <v>20.228215767634854</v>
      </c>
      <c r="Z24" s="17">
        <v>71</v>
      </c>
      <c r="AA24" s="17">
        <v>50</v>
      </c>
      <c r="AB24" s="17">
        <v>39</v>
      </c>
      <c r="AC24" s="17">
        <v>39</v>
      </c>
      <c r="AD24" s="17"/>
      <c r="AE24" s="17"/>
      <c r="AF24" s="17"/>
      <c r="AG24" s="17"/>
      <c r="AH24" s="17"/>
      <c r="AI24" s="17"/>
      <c r="AJ24" s="17">
        <v>12</v>
      </c>
      <c r="AK24" s="17">
        <v>8</v>
      </c>
      <c r="AL24" s="17">
        <v>8</v>
      </c>
      <c r="AM24" s="17">
        <v>9</v>
      </c>
      <c r="AN24" s="17">
        <v>13</v>
      </c>
      <c r="AO24" s="17">
        <v>50</v>
      </c>
      <c r="AP24" s="17">
        <v>0</v>
      </c>
      <c r="AQ24" s="17">
        <v>0</v>
      </c>
      <c r="AR24" s="17">
        <v>0</v>
      </c>
      <c r="AS24" s="19">
        <v>700000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9">
        <v>1347348</v>
      </c>
      <c r="BG24" s="19">
        <v>1235600</v>
      </c>
      <c r="BH24" s="17">
        <v>0</v>
      </c>
      <c r="BI24" s="19">
        <v>1250000</v>
      </c>
      <c r="BJ24" s="19">
        <v>2954484</v>
      </c>
      <c r="BK24" s="19">
        <v>3036948</v>
      </c>
      <c r="BL24" s="17">
        <v>0</v>
      </c>
      <c r="BM24" s="19">
        <v>3100000</v>
      </c>
      <c r="BN24" s="17">
        <v>0</v>
      </c>
      <c r="BO24" s="19">
        <v>10360</v>
      </c>
      <c r="BP24" s="17">
        <v>0</v>
      </c>
      <c r="BQ24" s="19">
        <v>10000</v>
      </c>
      <c r="BR24" s="50">
        <f>13000*12*AC24</f>
        <v>6084000</v>
      </c>
      <c r="BS24" s="50"/>
      <c r="BT24" s="19">
        <v>2223000</v>
      </c>
      <c r="BU24" s="19">
        <v>2908000</v>
      </c>
      <c r="BV24" s="19">
        <v>2648000</v>
      </c>
      <c r="BW24" s="19">
        <v>750000</v>
      </c>
      <c r="BX24" s="19">
        <v>682177</v>
      </c>
      <c r="BY24" s="19">
        <v>682177</v>
      </c>
      <c r="BZ24" s="17">
        <v>0</v>
      </c>
      <c r="CA24" s="19">
        <v>685000</v>
      </c>
      <c r="CB24" s="19">
        <f>3000*12*(AL24+AM24)</f>
        <v>612000</v>
      </c>
      <c r="CC24" s="17">
        <v>0</v>
      </c>
      <c r="CD24" s="17">
        <v>0</v>
      </c>
      <c r="CE24" s="17">
        <v>0</v>
      </c>
      <c r="CF24" s="17">
        <v>0</v>
      </c>
      <c r="CG24" s="19">
        <v>3855945</v>
      </c>
      <c r="CH24" s="19">
        <v>2215227</v>
      </c>
      <c r="CI24" s="17">
        <v>0</v>
      </c>
      <c r="CJ24" s="19">
        <v>1000000</v>
      </c>
      <c r="CK24" s="19">
        <v>8924654</v>
      </c>
      <c r="CL24" s="19">
        <v>10062650</v>
      </c>
      <c r="CM24" s="19">
        <v>10143000</v>
      </c>
      <c r="CN24" s="17">
        <v>0</v>
      </c>
      <c r="CO24" s="17">
        <v>0</v>
      </c>
      <c r="CP24" s="23">
        <v>700000</v>
      </c>
      <c r="CQ24" s="59" t="s">
        <v>72</v>
      </c>
      <c r="CR24" s="59">
        <f>AC24</f>
        <v>39</v>
      </c>
      <c r="CS24" s="59">
        <v>320000</v>
      </c>
      <c r="CT24" s="67">
        <f>CS24</f>
        <v>320000</v>
      </c>
      <c r="CU24" s="25">
        <f t="shared" si="10"/>
        <v>12480000</v>
      </c>
      <c r="CV24" s="25">
        <f t="shared" si="5"/>
        <v>5784000</v>
      </c>
      <c r="CW24" s="25">
        <f t="shared" si="6"/>
        <v>5784000</v>
      </c>
      <c r="CX24" s="67">
        <f t="shared" si="7"/>
        <v>5784000</v>
      </c>
      <c r="CY24" s="25">
        <f t="shared" si="8"/>
        <v>1156800</v>
      </c>
      <c r="CZ24" s="52">
        <f t="shared" si="9"/>
        <v>1.6525714285714286</v>
      </c>
      <c r="DA24" s="67">
        <v>177552</v>
      </c>
      <c r="DB24" s="67"/>
      <c r="DC24" s="67"/>
      <c r="DD24" s="28"/>
      <c r="DE24" s="49" t="s">
        <v>75</v>
      </c>
    </row>
    <row r="25" spans="1:109" s="38" customFormat="1" ht="24.95" customHeight="1" x14ac:dyDescent="0.3">
      <c r="A25" s="29" t="s">
        <v>563</v>
      </c>
      <c r="B25" s="30" t="s">
        <v>564</v>
      </c>
      <c r="C25" s="30" t="s">
        <v>539</v>
      </c>
      <c r="D25" s="31" t="s">
        <v>540</v>
      </c>
      <c r="E25" s="31" t="s">
        <v>565</v>
      </c>
      <c r="F25" s="32">
        <v>40597</v>
      </c>
      <c r="G25" s="31" t="s">
        <v>457</v>
      </c>
      <c r="H25" s="31" t="s">
        <v>458</v>
      </c>
      <c r="I25" s="31" t="s">
        <v>459</v>
      </c>
      <c r="J25" s="31" t="s">
        <v>460</v>
      </c>
      <c r="K25" s="31" t="s">
        <v>474</v>
      </c>
      <c r="L25" s="31" t="s">
        <v>566</v>
      </c>
      <c r="M25" s="33">
        <v>1</v>
      </c>
      <c r="N25" s="33">
        <v>0</v>
      </c>
      <c r="O25" s="33">
        <v>0</v>
      </c>
      <c r="P25" s="33">
        <v>0</v>
      </c>
      <c r="Q25" s="33">
        <v>1.1000000000000001</v>
      </c>
      <c r="R25" s="33">
        <v>0.2</v>
      </c>
      <c r="S25" s="33">
        <v>0</v>
      </c>
      <c r="T25" s="33">
        <v>0</v>
      </c>
      <c r="U25" s="33"/>
      <c r="V25" s="33">
        <f t="shared" si="0"/>
        <v>2.3000000000000003</v>
      </c>
      <c r="W25" s="33">
        <f t="shared" si="1"/>
        <v>2.1</v>
      </c>
      <c r="X25" s="33">
        <f t="shared" si="2"/>
        <v>0.2</v>
      </c>
      <c r="Y25" s="34">
        <f t="shared" si="3"/>
        <v>8.695652173913043</v>
      </c>
      <c r="Z25" s="17">
        <v>2</v>
      </c>
      <c r="AA25" s="33">
        <v>400</v>
      </c>
      <c r="AB25" s="33"/>
      <c r="AC25" s="33"/>
      <c r="AD25" s="33"/>
      <c r="AE25" s="33"/>
      <c r="AF25" s="33">
        <v>750</v>
      </c>
      <c r="AG25" s="35">
        <v>1000</v>
      </c>
      <c r="AH25" s="33"/>
      <c r="AI25" s="33"/>
      <c r="AJ25" s="33"/>
      <c r="AK25" s="33"/>
      <c r="AL25" s="33"/>
      <c r="AM25" s="33"/>
      <c r="AN25" s="33"/>
      <c r="AO25" s="33"/>
      <c r="AP25" s="33">
        <v>0</v>
      </c>
      <c r="AQ25" s="33">
        <v>0</v>
      </c>
      <c r="AR25" s="33">
        <v>0</v>
      </c>
      <c r="AS25" s="35">
        <v>394000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54"/>
      <c r="BS25" s="54"/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/>
      <c r="CC25" s="33">
        <v>0</v>
      </c>
      <c r="CD25" s="33">
        <v>0</v>
      </c>
      <c r="CE25" s="33">
        <v>0</v>
      </c>
      <c r="CF25" s="33">
        <v>0</v>
      </c>
      <c r="CG25" s="35">
        <v>262278</v>
      </c>
      <c r="CH25" s="35">
        <v>262278</v>
      </c>
      <c r="CI25" s="33">
        <v>0</v>
      </c>
      <c r="CJ25" s="35">
        <v>604000</v>
      </c>
      <c r="CK25" s="33">
        <v>0</v>
      </c>
      <c r="CL25" s="35">
        <v>262278</v>
      </c>
      <c r="CM25" s="35">
        <v>998000</v>
      </c>
      <c r="CN25" s="33">
        <v>0</v>
      </c>
      <c r="CO25" s="33">
        <v>0</v>
      </c>
      <c r="CP25" s="36">
        <v>394000</v>
      </c>
      <c r="CQ25" s="59" t="s">
        <v>101</v>
      </c>
      <c r="CR25" s="60">
        <f>V25</f>
        <v>2.3000000000000003</v>
      </c>
      <c r="CS25" s="59">
        <v>270000</v>
      </c>
      <c r="CT25" s="67">
        <f>CS25</f>
        <v>270000</v>
      </c>
      <c r="CU25" s="25">
        <f t="shared" si="10"/>
        <v>621000.00000000012</v>
      </c>
      <c r="CV25" s="25">
        <f t="shared" si="5"/>
        <v>621000.00000000012</v>
      </c>
      <c r="CW25" s="25">
        <f t="shared" si="6"/>
        <v>621000.00000000012</v>
      </c>
      <c r="CX25" s="67">
        <f t="shared" si="7"/>
        <v>621000.00000000012</v>
      </c>
      <c r="CY25" s="25">
        <f t="shared" si="8"/>
        <v>124200.00000000003</v>
      </c>
      <c r="CZ25" s="52">
        <f>DB25/CP25</f>
        <v>0</v>
      </c>
      <c r="DA25" s="67">
        <v>0</v>
      </c>
      <c r="DB25" s="67">
        <v>0</v>
      </c>
      <c r="DC25" s="67" t="s">
        <v>135</v>
      </c>
      <c r="DD25" s="61">
        <f>AG25/(W25*2080)</f>
        <v>0.22893772893772893</v>
      </c>
      <c r="DE25" s="51" t="s">
        <v>113</v>
      </c>
    </row>
    <row r="26" spans="1:109" ht="24.95" hidden="1" customHeight="1" x14ac:dyDescent="0.3">
      <c r="A26" s="13" t="s">
        <v>567</v>
      </c>
      <c r="B26" s="14" t="s">
        <v>568</v>
      </c>
      <c r="C26" s="14" t="s">
        <v>539</v>
      </c>
      <c r="D26" s="15" t="s">
        <v>540</v>
      </c>
      <c r="E26" s="15" t="s">
        <v>569</v>
      </c>
      <c r="F26" s="16">
        <v>39363</v>
      </c>
      <c r="G26" s="15" t="s">
        <v>457</v>
      </c>
      <c r="H26" s="15" t="s">
        <v>458</v>
      </c>
      <c r="I26" s="15" t="s">
        <v>549</v>
      </c>
      <c r="J26" s="15" t="s">
        <v>570</v>
      </c>
      <c r="K26" s="15" t="s">
        <v>474</v>
      </c>
      <c r="L26" s="15" t="s">
        <v>550</v>
      </c>
      <c r="M26" s="17">
        <v>0.5</v>
      </c>
      <c r="N26" s="17">
        <v>0</v>
      </c>
      <c r="O26" s="17">
        <v>0</v>
      </c>
      <c r="P26" s="17">
        <v>0.31</v>
      </c>
      <c r="Q26" s="17">
        <v>1.25</v>
      </c>
      <c r="R26" s="17">
        <v>0.45</v>
      </c>
      <c r="S26" s="17">
        <v>0</v>
      </c>
      <c r="T26" s="17">
        <v>0</v>
      </c>
      <c r="U26" s="17"/>
      <c r="V26" s="17">
        <f t="shared" si="0"/>
        <v>2.5100000000000002</v>
      </c>
      <c r="W26" s="17">
        <f t="shared" si="1"/>
        <v>1.75</v>
      </c>
      <c r="X26" s="17">
        <f t="shared" si="2"/>
        <v>0.76</v>
      </c>
      <c r="Y26" s="20">
        <f t="shared" si="3"/>
        <v>30.278884462151389</v>
      </c>
      <c r="Z26" s="17">
        <v>43</v>
      </c>
      <c r="AA26" s="19">
        <v>13000</v>
      </c>
      <c r="AB26" s="17"/>
      <c r="AC26" s="17"/>
      <c r="AD26" s="17">
        <v>100</v>
      </c>
      <c r="AE26" s="17">
        <v>100</v>
      </c>
      <c r="AF26" s="17"/>
      <c r="AG26" s="17"/>
      <c r="AH26" s="17">
        <v>35</v>
      </c>
      <c r="AI26" s="17">
        <v>35</v>
      </c>
      <c r="AJ26" s="17"/>
      <c r="AK26" s="17"/>
      <c r="AL26" s="17"/>
      <c r="AM26" s="17"/>
      <c r="AN26" s="17"/>
      <c r="AO26" s="17"/>
      <c r="AP26" s="19">
        <v>137700</v>
      </c>
      <c r="AQ26" s="19">
        <v>501800</v>
      </c>
      <c r="AR26" s="17">
        <v>0</v>
      </c>
      <c r="AS26" s="19">
        <v>714000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9">
        <v>70000</v>
      </c>
      <c r="AZ26" s="17">
        <v>0</v>
      </c>
      <c r="BA26" s="19">
        <v>70000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9">
        <v>42939</v>
      </c>
      <c r="BK26" s="19">
        <v>51296</v>
      </c>
      <c r="BL26" s="17">
        <v>0</v>
      </c>
      <c r="BM26" s="19">
        <v>51000</v>
      </c>
      <c r="BN26" s="17">
        <v>0</v>
      </c>
      <c r="BO26" s="17">
        <v>0</v>
      </c>
      <c r="BP26" s="17">
        <v>0</v>
      </c>
      <c r="BQ26" s="17">
        <v>0</v>
      </c>
      <c r="BR26" s="50"/>
      <c r="BS26" s="50"/>
      <c r="BT26" s="19">
        <v>1190000</v>
      </c>
      <c r="BU26" s="19">
        <v>1241000</v>
      </c>
      <c r="BV26" s="19">
        <v>1241000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/>
      <c r="CC26" s="17">
        <v>0</v>
      </c>
      <c r="CD26" s="17">
        <v>0</v>
      </c>
      <c r="CE26" s="17">
        <v>0</v>
      </c>
      <c r="CF26" s="17">
        <v>0</v>
      </c>
      <c r="CG26" s="19">
        <v>556729</v>
      </c>
      <c r="CH26" s="19">
        <v>239796</v>
      </c>
      <c r="CI26" s="17">
        <v>0</v>
      </c>
      <c r="CJ26" s="17">
        <v>0</v>
      </c>
      <c r="CK26" s="19">
        <v>1775998</v>
      </c>
      <c r="CL26" s="19">
        <v>2082163</v>
      </c>
      <c r="CM26" s="19">
        <v>2076000</v>
      </c>
      <c r="CN26" s="19">
        <v>137700</v>
      </c>
      <c r="CO26" s="19">
        <v>501800</v>
      </c>
      <c r="CP26" s="23">
        <v>714000</v>
      </c>
      <c r="CQ26" s="59" t="s">
        <v>78</v>
      </c>
      <c r="CR26" s="59">
        <f>AE26</f>
        <v>100</v>
      </c>
      <c r="CS26" s="59">
        <v>65000</v>
      </c>
      <c r="CT26" s="67">
        <f>CS26-(CS26*0.1)</f>
        <v>58500</v>
      </c>
      <c r="CU26" s="25">
        <f t="shared" si="10"/>
        <v>5850000</v>
      </c>
      <c r="CV26" s="25">
        <f t="shared" si="5"/>
        <v>5850000</v>
      </c>
      <c r="CW26" s="25">
        <f t="shared" si="6"/>
        <v>5850000</v>
      </c>
      <c r="CX26" s="67">
        <f t="shared" si="7"/>
        <v>5850000</v>
      </c>
      <c r="CY26" s="25">
        <f t="shared" si="8"/>
        <v>1170000</v>
      </c>
      <c r="CZ26" s="52">
        <f t="shared" si="9"/>
        <v>1.6386554621848739</v>
      </c>
      <c r="DA26" s="67">
        <v>0</v>
      </c>
      <c r="DB26" s="67"/>
      <c r="DC26" s="67"/>
      <c r="DD26" s="28"/>
      <c r="DE26" s="49" t="s">
        <v>79</v>
      </c>
    </row>
    <row r="27" spans="1:109" ht="24.95" hidden="1" customHeight="1" x14ac:dyDescent="0.3">
      <c r="A27" s="13" t="s">
        <v>571</v>
      </c>
      <c r="B27" s="14" t="s">
        <v>572</v>
      </c>
      <c r="C27" s="14" t="s">
        <v>539</v>
      </c>
      <c r="D27" s="15" t="s">
        <v>540</v>
      </c>
      <c r="E27" s="15" t="s">
        <v>573</v>
      </c>
      <c r="F27" s="16">
        <v>39363</v>
      </c>
      <c r="G27" s="15" t="s">
        <v>446</v>
      </c>
      <c r="H27" s="15" t="s">
        <v>447</v>
      </c>
      <c r="I27" s="15" t="s">
        <v>448</v>
      </c>
      <c r="J27" s="15" t="s">
        <v>449</v>
      </c>
      <c r="K27" s="15" t="s">
        <v>450</v>
      </c>
      <c r="L27" s="15" t="s">
        <v>558</v>
      </c>
      <c r="M27" s="17">
        <v>0.2</v>
      </c>
      <c r="N27" s="17">
        <v>0</v>
      </c>
      <c r="O27" s="17">
        <v>0</v>
      </c>
      <c r="P27" s="17">
        <v>0</v>
      </c>
      <c r="Q27" s="17">
        <v>1.75</v>
      </c>
      <c r="R27" s="17">
        <v>0</v>
      </c>
      <c r="S27" s="17">
        <v>0</v>
      </c>
      <c r="T27" s="17">
        <v>0</v>
      </c>
      <c r="U27" s="17"/>
      <c r="V27" s="17">
        <f t="shared" si="0"/>
        <v>1.95</v>
      </c>
      <c r="W27" s="17">
        <f t="shared" si="1"/>
        <v>1.95</v>
      </c>
      <c r="X27" s="17">
        <f t="shared" si="2"/>
        <v>0</v>
      </c>
      <c r="Y27" s="20">
        <f t="shared" si="3"/>
        <v>0</v>
      </c>
      <c r="Z27" s="17">
        <v>242</v>
      </c>
      <c r="AA27" s="17">
        <v>20</v>
      </c>
      <c r="AB27" s="17"/>
      <c r="AC27" s="17"/>
      <c r="AD27" s="17"/>
      <c r="AE27" s="17"/>
      <c r="AF27" s="19">
        <v>1198</v>
      </c>
      <c r="AG27" s="19">
        <v>1430</v>
      </c>
      <c r="AH27" s="17"/>
      <c r="AI27" s="17"/>
      <c r="AJ27" s="17">
        <v>2</v>
      </c>
      <c r="AK27" s="17">
        <v>8</v>
      </c>
      <c r="AL27" s="17">
        <v>6</v>
      </c>
      <c r="AM27" s="17">
        <v>3</v>
      </c>
      <c r="AN27" s="17">
        <v>1</v>
      </c>
      <c r="AO27" s="17">
        <v>20</v>
      </c>
      <c r="AP27" s="19">
        <v>135000</v>
      </c>
      <c r="AQ27" s="19">
        <v>68100</v>
      </c>
      <c r="AR27" s="17">
        <v>0</v>
      </c>
      <c r="AS27" s="19">
        <v>374000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9">
        <v>133361</v>
      </c>
      <c r="BG27" s="19">
        <v>119225</v>
      </c>
      <c r="BH27" s="17">
        <v>0</v>
      </c>
      <c r="BI27" s="19">
        <v>132000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50">
        <f>80*AG27</f>
        <v>114400</v>
      </c>
      <c r="BS27" s="50"/>
      <c r="BT27" s="19">
        <v>428000</v>
      </c>
      <c r="BU27" s="19">
        <v>311000</v>
      </c>
      <c r="BV27" s="19">
        <v>342000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/>
      <c r="CC27" s="17">
        <v>0</v>
      </c>
      <c r="CD27" s="17">
        <v>0</v>
      </c>
      <c r="CE27" s="17">
        <v>0</v>
      </c>
      <c r="CF27" s="17">
        <v>0</v>
      </c>
      <c r="CG27" s="19">
        <v>75580</v>
      </c>
      <c r="CH27" s="19">
        <v>75580</v>
      </c>
      <c r="CI27" s="17">
        <v>0</v>
      </c>
      <c r="CJ27" s="17">
        <v>0</v>
      </c>
      <c r="CK27" s="19">
        <v>696361</v>
      </c>
      <c r="CL27" s="19">
        <v>573905</v>
      </c>
      <c r="CM27" s="19">
        <v>848000</v>
      </c>
      <c r="CN27" s="19">
        <v>135000</v>
      </c>
      <c r="CO27" s="19">
        <v>68100</v>
      </c>
      <c r="CP27" s="23">
        <v>374000</v>
      </c>
      <c r="CQ27" s="59" t="s">
        <v>98</v>
      </c>
      <c r="CR27" s="59">
        <f>AG27</f>
        <v>1430</v>
      </c>
      <c r="CS27" s="59">
        <v>350</v>
      </c>
      <c r="CT27" s="67">
        <f>CS27</f>
        <v>350</v>
      </c>
      <c r="CU27" s="25">
        <f t="shared" si="10"/>
        <v>500500</v>
      </c>
      <c r="CV27" s="25">
        <f t="shared" si="5"/>
        <v>386100</v>
      </c>
      <c r="CW27" s="25">
        <f t="shared" si="6"/>
        <v>386100</v>
      </c>
      <c r="CX27" s="67">
        <f t="shared" si="7"/>
        <v>386100</v>
      </c>
      <c r="CY27" s="25">
        <f t="shared" si="8"/>
        <v>77220</v>
      </c>
      <c r="CZ27" s="52">
        <f t="shared" si="9"/>
        <v>0.20647058823529413</v>
      </c>
      <c r="DA27" s="67">
        <v>25920</v>
      </c>
      <c r="DB27" s="67"/>
      <c r="DC27" s="67"/>
      <c r="DD27" s="28"/>
      <c r="DE27" s="49" t="s">
        <v>71</v>
      </c>
    </row>
    <row r="28" spans="1:109" ht="24.95" hidden="1" customHeight="1" x14ac:dyDescent="0.3">
      <c r="A28" s="13" t="s">
        <v>574</v>
      </c>
      <c r="B28" s="14" t="s">
        <v>575</v>
      </c>
      <c r="C28" s="14" t="s">
        <v>539</v>
      </c>
      <c r="D28" s="15" t="s">
        <v>540</v>
      </c>
      <c r="E28" s="15" t="s">
        <v>576</v>
      </c>
      <c r="F28" s="16">
        <v>39363</v>
      </c>
      <c r="G28" s="15" t="s">
        <v>457</v>
      </c>
      <c r="H28" s="15" t="s">
        <v>458</v>
      </c>
      <c r="I28" s="15" t="s">
        <v>549</v>
      </c>
      <c r="J28" s="15" t="s">
        <v>577</v>
      </c>
      <c r="K28" s="15" t="s">
        <v>474</v>
      </c>
      <c r="L28" s="15" t="s">
        <v>550</v>
      </c>
      <c r="M28" s="17">
        <v>1</v>
      </c>
      <c r="N28" s="17">
        <v>0.5</v>
      </c>
      <c r="O28" s="17">
        <v>0</v>
      </c>
      <c r="P28" s="17">
        <v>0.47</v>
      </c>
      <c r="Q28" s="17">
        <v>5.9</v>
      </c>
      <c r="R28" s="17">
        <v>0.55000000000000004</v>
      </c>
      <c r="S28" s="17">
        <v>0</v>
      </c>
      <c r="T28" s="17">
        <v>0</v>
      </c>
      <c r="U28" s="17"/>
      <c r="V28" s="17">
        <f t="shared" si="0"/>
        <v>8.42</v>
      </c>
      <c r="W28" s="17">
        <f t="shared" si="1"/>
        <v>6.9</v>
      </c>
      <c r="X28" s="17">
        <f t="shared" si="2"/>
        <v>1.52</v>
      </c>
      <c r="Y28" s="20">
        <f t="shared" si="3"/>
        <v>18.052256532066508</v>
      </c>
      <c r="Z28" s="17">
        <v>117</v>
      </c>
      <c r="AA28" s="17">
        <v>750</v>
      </c>
      <c r="AB28" s="17">
        <v>42</v>
      </c>
      <c r="AC28" s="17">
        <v>42</v>
      </c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9">
        <v>201400</v>
      </c>
      <c r="AQ28" s="19">
        <v>676700</v>
      </c>
      <c r="AR28" s="17">
        <v>0</v>
      </c>
      <c r="AS28" s="19">
        <v>889000</v>
      </c>
      <c r="AT28" s="17">
        <v>0</v>
      </c>
      <c r="AU28" s="17">
        <v>0</v>
      </c>
      <c r="AV28" s="17">
        <v>0</v>
      </c>
      <c r="AW28" s="17">
        <v>0</v>
      </c>
      <c r="AX28" s="19">
        <v>70000</v>
      </c>
      <c r="AY28" s="19">
        <v>40000</v>
      </c>
      <c r="AZ28" s="17">
        <v>0</v>
      </c>
      <c r="BA28" s="19">
        <v>70000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9">
        <v>350000</v>
      </c>
      <c r="BK28" s="19">
        <v>350694</v>
      </c>
      <c r="BL28" s="17">
        <v>0</v>
      </c>
      <c r="BM28" s="19">
        <v>350000</v>
      </c>
      <c r="BN28" s="17">
        <v>0</v>
      </c>
      <c r="BO28" s="17">
        <v>20</v>
      </c>
      <c r="BP28" s="17">
        <v>0</v>
      </c>
      <c r="BQ28" s="17">
        <v>0</v>
      </c>
      <c r="BR28" s="50"/>
      <c r="BS28" s="50"/>
      <c r="BT28" s="19">
        <v>1555000</v>
      </c>
      <c r="BU28" s="19">
        <v>2144000</v>
      </c>
      <c r="BV28" s="19">
        <v>2144000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/>
      <c r="CC28" s="17">
        <v>0</v>
      </c>
      <c r="CD28" s="17">
        <v>0</v>
      </c>
      <c r="CE28" s="17">
        <v>0</v>
      </c>
      <c r="CF28" s="17">
        <v>0</v>
      </c>
      <c r="CG28" s="19">
        <v>300896</v>
      </c>
      <c r="CH28" s="19">
        <v>122830</v>
      </c>
      <c r="CI28" s="17">
        <v>0</v>
      </c>
      <c r="CJ28" s="17">
        <v>0</v>
      </c>
      <c r="CK28" s="19">
        <v>2354466</v>
      </c>
      <c r="CL28" s="19">
        <v>3334244</v>
      </c>
      <c r="CM28" s="19">
        <v>3453000</v>
      </c>
      <c r="CN28" s="19">
        <v>201400</v>
      </c>
      <c r="CO28" s="19">
        <v>676700</v>
      </c>
      <c r="CP28" s="23">
        <v>889000</v>
      </c>
      <c r="CQ28" s="59" t="s">
        <v>72</v>
      </c>
      <c r="CR28" s="59">
        <f>AC28</f>
        <v>42</v>
      </c>
      <c r="CS28" s="59">
        <v>65000</v>
      </c>
      <c r="CT28" s="67"/>
      <c r="CU28" s="25">
        <f t="shared" si="10"/>
        <v>0</v>
      </c>
      <c r="CV28" s="25">
        <f t="shared" si="5"/>
        <v>0</v>
      </c>
      <c r="CW28" s="25">
        <f t="shared" si="6"/>
        <v>0</v>
      </c>
      <c r="CX28" s="67">
        <f t="shared" si="7"/>
        <v>0</v>
      </c>
      <c r="CY28" s="25">
        <f t="shared" si="8"/>
        <v>0</v>
      </c>
      <c r="CZ28" s="52">
        <f t="shared" si="9"/>
        <v>0</v>
      </c>
      <c r="DA28" s="67">
        <v>46656</v>
      </c>
      <c r="DB28" s="67"/>
      <c r="DC28" s="67"/>
      <c r="DD28" s="28"/>
      <c r="DE28" s="24"/>
    </row>
    <row r="29" spans="1:109" ht="24.95" hidden="1" customHeight="1" x14ac:dyDescent="0.3">
      <c r="A29" s="13" t="s">
        <v>578</v>
      </c>
      <c r="B29" s="14" t="s">
        <v>579</v>
      </c>
      <c r="C29" s="14" t="s">
        <v>539</v>
      </c>
      <c r="D29" s="15" t="s">
        <v>540</v>
      </c>
      <c r="E29" s="15" t="s">
        <v>580</v>
      </c>
      <c r="F29" s="16">
        <v>39720</v>
      </c>
      <c r="G29" s="15" t="s">
        <v>446</v>
      </c>
      <c r="H29" s="15" t="s">
        <v>447</v>
      </c>
      <c r="I29" s="15" t="s">
        <v>448</v>
      </c>
      <c r="J29" s="15" t="s">
        <v>581</v>
      </c>
      <c r="K29" s="15" t="s">
        <v>482</v>
      </c>
      <c r="L29" s="15" t="s">
        <v>451</v>
      </c>
      <c r="M29" s="17">
        <v>0</v>
      </c>
      <c r="N29" s="17">
        <v>0.3</v>
      </c>
      <c r="O29" s="17">
        <v>0</v>
      </c>
      <c r="P29" s="17">
        <v>0.16</v>
      </c>
      <c r="Q29" s="17">
        <v>4.3499999999999996</v>
      </c>
      <c r="R29" s="17">
        <v>0.45</v>
      </c>
      <c r="S29" s="17">
        <v>1</v>
      </c>
      <c r="T29" s="17">
        <v>0.25</v>
      </c>
      <c r="U29" s="17"/>
      <c r="V29" s="17">
        <f t="shared" si="0"/>
        <v>5.26</v>
      </c>
      <c r="W29" s="17">
        <f t="shared" si="1"/>
        <v>4.3499999999999996</v>
      </c>
      <c r="X29" s="17">
        <f t="shared" si="2"/>
        <v>0.90999999999999992</v>
      </c>
      <c r="Y29" s="20">
        <f t="shared" si="3"/>
        <v>17.300380228136881</v>
      </c>
      <c r="Z29" s="17">
        <v>45</v>
      </c>
      <c r="AA29" s="17">
        <v>25</v>
      </c>
      <c r="AB29" s="17">
        <v>7</v>
      </c>
      <c r="AC29" s="17">
        <v>7</v>
      </c>
      <c r="AD29" s="17"/>
      <c r="AE29" s="17"/>
      <c r="AF29" s="17"/>
      <c r="AG29" s="17"/>
      <c r="AH29" s="17"/>
      <c r="AI29" s="17"/>
      <c r="AJ29" s="17">
        <v>4</v>
      </c>
      <c r="AK29" s="17">
        <v>4</v>
      </c>
      <c r="AL29" s="17">
        <v>7</v>
      </c>
      <c r="AM29" s="17">
        <v>7</v>
      </c>
      <c r="AN29" s="17">
        <v>3</v>
      </c>
      <c r="AO29" s="17">
        <v>25</v>
      </c>
      <c r="AP29" s="19">
        <v>73400</v>
      </c>
      <c r="AQ29" s="19">
        <v>208600</v>
      </c>
      <c r="AR29" s="17">
        <v>0</v>
      </c>
      <c r="AS29" s="19">
        <v>496000</v>
      </c>
      <c r="AT29" s="19">
        <v>50000</v>
      </c>
      <c r="AU29" s="19">
        <v>65000</v>
      </c>
      <c r="AV29" s="17">
        <v>0</v>
      </c>
      <c r="AW29" s="19">
        <v>65000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9">
        <v>388162</v>
      </c>
      <c r="BG29" s="19">
        <v>316802</v>
      </c>
      <c r="BH29" s="17">
        <v>0</v>
      </c>
      <c r="BI29" s="19">
        <v>320000</v>
      </c>
      <c r="BJ29" s="19">
        <v>479265</v>
      </c>
      <c r="BK29" s="19">
        <v>391491</v>
      </c>
      <c r="BL29" s="17">
        <v>0</v>
      </c>
      <c r="BM29" s="19">
        <v>405000</v>
      </c>
      <c r="BN29" s="17">
        <v>0</v>
      </c>
      <c r="BO29" s="17">
        <v>0</v>
      </c>
      <c r="BP29" s="17">
        <v>0</v>
      </c>
      <c r="BQ29" s="17">
        <v>0</v>
      </c>
      <c r="BR29" s="50">
        <f>7000*12*AC29</f>
        <v>588000</v>
      </c>
      <c r="BS29" s="50"/>
      <c r="BT29" s="19">
        <v>1220000</v>
      </c>
      <c r="BU29" s="19">
        <v>1189000</v>
      </c>
      <c r="BV29" s="19">
        <v>1011000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9">
        <f>3000*12*(AL29+AM29)</f>
        <v>504000</v>
      </c>
      <c r="CC29" s="17">
        <v>0</v>
      </c>
      <c r="CD29" s="17">
        <v>0</v>
      </c>
      <c r="CE29" s="17">
        <v>0</v>
      </c>
      <c r="CF29" s="17">
        <v>0</v>
      </c>
      <c r="CG29" s="19">
        <v>119410</v>
      </c>
      <c r="CH29" s="17">
        <v>0</v>
      </c>
      <c r="CI29" s="17">
        <v>0</v>
      </c>
      <c r="CJ29" s="17">
        <v>0</v>
      </c>
      <c r="CK29" s="19">
        <v>2330237</v>
      </c>
      <c r="CL29" s="19">
        <v>2170893</v>
      </c>
      <c r="CM29" s="19">
        <v>2297000</v>
      </c>
      <c r="CN29" s="19">
        <v>73400</v>
      </c>
      <c r="CO29" s="19">
        <v>208600</v>
      </c>
      <c r="CP29" s="23">
        <v>496000</v>
      </c>
      <c r="CQ29" s="59" t="s">
        <v>72</v>
      </c>
      <c r="CR29" s="59">
        <f>AC29</f>
        <v>7</v>
      </c>
      <c r="CS29" s="59">
        <v>320000</v>
      </c>
      <c r="CT29" s="67">
        <f>CS29+(CS29*0.1)</f>
        <v>352000</v>
      </c>
      <c r="CU29" s="25">
        <f t="shared" si="10"/>
        <v>2464000</v>
      </c>
      <c r="CV29" s="25">
        <f t="shared" si="5"/>
        <v>1372000</v>
      </c>
      <c r="CW29" s="25">
        <f t="shared" si="6"/>
        <v>1372000</v>
      </c>
      <c r="CX29" s="67">
        <f t="shared" si="7"/>
        <v>1372000</v>
      </c>
      <c r="CY29" s="25">
        <f t="shared" si="8"/>
        <v>274400</v>
      </c>
      <c r="CZ29" s="52">
        <f t="shared" si="9"/>
        <v>0.5532258064516129</v>
      </c>
      <c r="DA29" s="67">
        <v>121500</v>
      </c>
      <c r="DB29" s="67"/>
      <c r="DC29" s="67"/>
      <c r="DD29" s="28"/>
      <c r="DE29" s="49" t="s">
        <v>99</v>
      </c>
    </row>
    <row r="30" spans="1:109" ht="24.95" hidden="1" customHeight="1" x14ac:dyDescent="0.3">
      <c r="A30" s="13" t="s">
        <v>582</v>
      </c>
      <c r="B30" s="14" t="s">
        <v>583</v>
      </c>
      <c r="C30" s="14" t="s">
        <v>539</v>
      </c>
      <c r="D30" s="15" t="s">
        <v>540</v>
      </c>
      <c r="E30" s="15" t="s">
        <v>584</v>
      </c>
      <c r="F30" s="16">
        <v>39673</v>
      </c>
      <c r="G30" s="15" t="s">
        <v>446</v>
      </c>
      <c r="H30" s="15" t="s">
        <v>447</v>
      </c>
      <c r="I30" s="15" t="s">
        <v>448</v>
      </c>
      <c r="J30" s="15" t="s">
        <v>585</v>
      </c>
      <c r="K30" s="15" t="s">
        <v>474</v>
      </c>
      <c r="L30" s="15" t="s">
        <v>451</v>
      </c>
      <c r="M30" s="17">
        <v>0</v>
      </c>
      <c r="N30" s="17">
        <v>0</v>
      </c>
      <c r="O30" s="17">
        <v>0</v>
      </c>
      <c r="P30" s="17">
        <v>0.16</v>
      </c>
      <c r="Q30" s="17">
        <v>1.75</v>
      </c>
      <c r="R30" s="17">
        <v>0.45</v>
      </c>
      <c r="S30" s="17">
        <v>1</v>
      </c>
      <c r="T30" s="17">
        <v>0.25</v>
      </c>
      <c r="U30" s="17"/>
      <c r="V30" s="17">
        <f t="shared" si="0"/>
        <v>2.36</v>
      </c>
      <c r="W30" s="17">
        <f t="shared" si="1"/>
        <v>1.75</v>
      </c>
      <c r="X30" s="17">
        <f t="shared" si="2"/>
        <v>0.61</v>
      </c>
      <c r="Y30" s="20">
        <f t="shared" si="3"/>
        <v>25.847457627118647</v>
      </c>
      <c r="Z30" s="17">
        <v>25</v>
      </c>
      <c r="AA30" s="17">
        <v>15</v>
      </c>
      <c r="AB30" s="17"/>
      <c r="AC30" s="17"/>
      <c r="AD30" s="17">
        <v>10</v>
      </c>
      <c r="AE30" s="75">
        <v>10</v>
      </c>
      <c r="AF30" s="17">
        <v>415</v>
      </c>
      <c r="AG30" s="17">
        <v>490</v>
      </c>
      <c r="AH30" s="74"/>
      <c r="AI30" s="17"/>
      <c r="AJ30" s="17">
        <v>5</v>
      </c>
      <c r="AK30" s="17">
        <v>3</v>
      </c>
      <c r="AL30" s="17">
        <v>2</v>
      </c>
      <c r="AM30" s="17">
        <v>0</v>
      </c>
      <c r="AN30" s="17">
        <v>5</v>
      </c>
      <c r="AO30" s="17">
        <v>15</v>
      </c>
      <c r="AP30" s="19">
        <v>150000</v>
      </c>
      <c r="AQ30" s="19">
        <v>165300</v>
      </c>
      <c r="AR30" s="17">
        <v>0</v>
      </c>
      <c r="AS30" s="19">
        <v>399000</v>
      </c>
      <c r="AT30" s="19">
        <v>50000</v>
      </c>
      <c r="AU30" s="19">
        <v>65000</v>
      </c>
      <c r="AV30" s="17">
        <v>0</v>
      </c>
      <c r="AW30" s="19">
        <v>70000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9">
        <v>33170</v>
      </c>
      <c r="BG30" s="19">
        <v>41700</v>
      </c>
      <c r="BH30" s="17">
        <v>0</v>
      </c>
      <c r="BI30" s="19">
        <v>42000</v>
      </c>
      <c r="BJ30" s="19">
        <v>19575</v>
      </c>
      <c r="BK30" s="19">
        <v>23020</v>
      </c>
      <c r="BL30" s="17">
        <v>0</v>
      </c>
      <c r="BM30" s="19">
        <v>23000</v>
      </c>
      <c r="BN30" s="17">
        <v>0</v>
      </c>
      <c r="BO30" s="17">
        <v>0</v>
      </c>
      <c r="BP30" s="17">
        <v>0</v>
      </c>
      <c r="BQ30" s="17">
        <v>0</v>
      </c>
      <c r="BR30" s="50"/>
      <c r="BS30" s="50">
        <f>55*AG25</f>
        <v>55000</v>
      </c>
      <c r="BT30" s="19">
        <v>819692</v>
      </c>
      <c r="BU30" s="19">
        <v>624000</v>
      </c>
      <c r="BV30" s="19">
        <v>686000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/>
      <c r="CC30" s="17">
        <v>0</v>
      </c>
      <c r="CD30" s="17">
        <v>0</v>
      </c>
      <c r="CE30" s="17">
        <v>0</v>
      </c>
      <c r="CF30" s="17">
        <v>0</v>
      </c>
      <c r="CG30" s="19">
        <v>201934</v>
      </c>
      <c r="CH30" s="19">
        <v>103524</v>
      </c>
      <c r="CI30" s="17">
        <v>0</v>
      </c>
      <c r="CJ30" s="17">
        <v>0</v>
      </c>
      <c r="CK30" s="19">
        <v>1170847</v>
      </c>
      <c r="CL30" s="19">
        <v>1022544</v>
      </c>
      <c r="CM30" s="19">
        <v>1220000</v>
      </c>
      <c r="CN30" s="19">
        <v>150000</v>
      </c>
      <c r="CO30" s="19">
        <v>165300</v>
      </c>
      <c r="CP30" s="23">
        <v>399000</v>
      </c>
      <c r="CQ30" s="59" t="s">
        <v>78</v>
      </c>
      <c r="CR30" s="59">
        <f>AE30</f>
        <v>10</v>
      </c>
      <c r="CS30" s="59">
        <v>140000</v>
      </c>
      <c r="CT30" s="67">
        <f>CS30</f>
        <v>140000</v>
      </c>
      <c r="CU30" s="25">
        <f t="shared" si="10"/>
        <v>1400000</v>
      </c>
      <c r="CV30" s="25">
        <f t="shared" si="5"/>
        <v>1345000</v>
      </c>
      <c r="CW30" s="25">
        <f t="shared" si="6"/>
        <v>1345000</v>
      </c>
      <c r="CX30" s="67">
        <f t="shared" si="7"/>
        <v>1345000</v>
      </c>
      <c r="CY30" s="25">
        <f t="shared" si="8"/>
        <v>269000</v>
      </c>
      <c r="CZ30" s="52">
        <f t="shared" si="9"/>
        <v>0.67418546365914789</v>
      </c>
      <c r="DA30" s="67">
        <v>98928</v>
      </c>
      <c r="DB30" s="67"/>
      <c r="DC30" s="67"/>
      <c r="DD30" s="28"/>
      <c r="DE30" s="49" t="s">
        <v>75</v>
      </c>
    </row>
    <row r="31" spans="1:109" ht="24.95" hidden="1" customHeight="1" x14ac:dyDescent="0.3">
      <c r="A31" s="13" t="s">
        <v>586</v>
      </c>
      <c r="B31" s="14" t="s">
        <v>587</v>
      </c>
      <c r="C31" s="14" t="s">
        <v>588</v>
      </c>
      <c r="D31" s="15" t="s">
        <v>589</v>
      </c>
      <c r="E31" s="15" t="s">
        <v>590</v>
      </c>
      <c r="F31" s="16">
        <v>38991</v>
      </c>
      <c r="G31" s="15" t="s">
        <v>446</v>
      </c>
      <c r="H31" s="15" t="s">
        <v>447</v>
      </c>
      <c r="I31" s="15" t="s">
        <v>466</v>
      </c>
      <c r="J31" s="15" t="s">
        <v>467</v>
      </c>
      <c r="K31" s="15" t="s">
        <v>474</v>
      </c>
      <c r="L31" s="15" t="s">
        <v>550</v>
      </c>
      <c r="M31" s="17">
        <v>0</v>
      </c>
      <c r="N31" s="17">
        <v>0</v>
      </c>
      <c r="O31" s="17">
        <v>0</v>
      </c>
      <c r="P31" s="17">
        <v>0</v>
      </c>
      <c r="Q31" s="17">
        <v>4.3</v>
      </c>
      <c r="R31" s="17">
        <v>0.5</v>
      </c>
      <c r="S31" s="17">
        <v>0</v>
      </c>
      <c r="T31" s="17">
        <v>0</v>
      </c>
      <c r="U31" s="17"/>
      <c r="V31" s="17">
        <f t="shared" si="0"/>
        <v>4.8</v>
      </c>
      <c r="W31" s="17">
        <f t="shared" si="1"/>
        <v>4.3</v>
      </c>
      <c r="X31" s="17">
        <f t="shared" si="2"/>
        <v>0.5</v>
      </c>
      <c r="Y31" s="20">
        <f t="shared" si="3"/>
        <v>10.416666666666668</v>
      </c>
      <c r="Z31" s="17">
        <v>27</v>
      </c>
      <c r="AA31" s="17">
        <v>700</v>
      </c>
      <c r="AB31" s="17"/>
      <c r="AC31" s="17"/>
      <c r="AD31" s="17"/>
      <c r="AE31" s="17"/>
      <c r="AF31" s="17">
        <v>893</v>
      </c>
      <c r="AG31" s="17">
        <v>850</v>
      </c>
      <c r="AH31" s="17"/>
      <c r="AI31" s="17"/>
      <c r="AJ31" s="17">
        <v>0</v>
      </c>
      <c r="AK31" s="17">
        <v>0</v>
      </c>
      <c r="AL31" s="17">
        <v>0</v>
      </c>
      <c r="AM31" s="17">
        <v>0</v>
      </c>
      <c r="AN31" s="17">
        <v>700</v>
      </c>
      <c r="AO31" s="17">
        <v>700</v>
      </c>
      <c r="AP31" s="19">
        <v>75900</v>
      </c>
      <c r="AQ31" s="19">
        <v>180000</v>
      </c>
      <c r="AR31" s="17">
        <v>0</v>
      </c>
      <c r="AS31" s="19">
        <v>111000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9">
        <v>319434</v>
      </c>
      <c r="BC31" s="19">
        <v>319435</v>
      </c>
      <c r="BD31" s="19">
        <v>360438</v>
      </c>
      <c r="BE31" s="19">
        <v>324742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50"/>
      <c r="BS31" s="50"/>
      <c r="BT31" s="19">
        <v>763000</v>
      </c>
      <c r="BU31" s="19">
        <v>827000</v>
      </c>
      <c r="BV31" s="19">
        <v>827000</v>
      </c>
      <c r="BW31" s="19">
        <v>200000</v>
      </c>
      <c r="BX31" s="17">
        <v>0</v>
      </c>
      <c r="BY31" s="17">
        <v>0</v>
      </c>
      <c r="BZ31" s="17">
        <v>0</v>
      </c>
      <c r="CA31" s="17">
        <v>0</v>
      </c>
      <c r="CB31" s="17"/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9">
        <v>1158334</v>
      </c>
      <c r="CL31" s="19">
        <v>1326435</v>
      </c>
      <c r="CM31" s="19">
        <v>1823180</v>
      </c>
      <c r="CN31" s="19">
        <v>75900</v>
      </c>
      <c r="CO31" s="19">
        <v>180000</v>
      </c>
      <c r="CP31" s="23">
        <v>111000</v>
      </c>
      <c r="CQ31" s="59" t="s">
        <v>101</v>
      </c>
      <c r="CR31" s="60">
        <f>V31</f>
        <v>4.8</v>
      </c>
      <c r="CS31" s="59">
        <v>290000</v>
      </c>
      <c r="CT31" s="67">
        <f>CS31</f>
        <v>290000</v>
      </c>
      <c r="CU31" s="25">
        <f t="shared" si="10"/>
        <v>1392000</v>
      </c>
      <c r="CV31" s="25">
        <f t="shared" si="5"/>
        <v>1392000</v>
      </c>
      <c r="CW31" s="25">
        <f>CV31</f>
        <v>1392000</v>
      </c>
      <c r="CX31" s="67">
        <f t="shared" si="7"/>
        <v>1392000</v>
      </c>
      <c r="CY31" s="25">
        <f t="shared" si="8"/>
        <v>278400</v>
      </c>
      <c r="CZ31" s="52">
        <f t="shared" si="9"/>
        <v>2.5081081081081082</v>
      </c>
      <c r="DA31" s="67">
        <v>120000</v>
      </c>
      <c r="DB31" s="67"/>
      <c r="DC31" s="67"/>
      <c r="DD31" s="28"/>
      <c r="DE31" s="24"/>
    </row>
    <row r="32" spans="1:109" ht="24.95" hidden="1" customHeight="1" x14ac:dyDescent="0.3">
      <c r="A32" s="13" t="s">
        <v>591</v>
      </c>
      <c r="B32" s="14" t="s">
        <v>592</v>
      </c>
      <c r="C32" s="14" t="s">
        <v>593</v>
      </c>
      <c r="D32" s="15" t="s">
        <v>594</v>
      </c>
      <c r="E32" s="15" t="s">
        <v>595</v>
      </c>
      <c r="F32" s="16">
        <v>39322</v>
      </c>
      <c r="G32" s="15" t="s">
        <v>446</v>
      </c>
      <c r="H32" s="15" t="s">
        <v>447</v>
      </c>
      <c r="I32" s="15" t="s">
        <v>448</v>
      </c>
      <c r="J32" s="15" t="s">
        <v>449</v>
      </c>
      <c r="K32" s="15" t="s">
        <v>450</v>
      </c>
      <c r="L32" s="15" t="s">
        <v>596</v>
      </c>
      <c r="M32" s="17">
        <v>4.4000000000000004</v>
      </c>
      <c r="N32" s="17">
        <v>0.3</v>
      </c>
      <c r="O32" s="17">
        <v>6.88</v>
      </c>
      <c r="P32" s="17">
        <v>0.27</v>
      </c>
      <c r="Q32" s="17">
        <v>6.13</v>
      </c>
      <c r="R32" s="17">
        <v>3.6</v>
      </c>
      <c r="S32" s="17">
        <v>1</v>
      </c>
      <c r="T32" s="17">
        <v>0.45</v>
      </c>
      <c r="U32" s="17">
        <v>300</v>
      </c>
      <c r="V32" s="17">
        <f t="shared" si="0"/>
        <v>21.580000000000002</v>
      </c>
      <c r="W32" s="17">
        <f t="shared" si="1"/>
        <v>17.41</v>
      </c>
      <c r="X32" s="17">
        <f t="shared" si="2"/>
        <v>4.17</v>
      </c>
      <c r="Y32" s="20">
        <f t="shared" si="3"/>
        <v>19.323447636700646</v>
      </c>
      <c r="Z32" s="19">
        <v>1072</v>
      </c>
      <c r="AA32" s="17">
        <v>110</v>
      </c>
      <c r="AB32" s="17"/>
      <c r="AC32" s="17"/>
      <c r="AD32" s="17"/>
      <c r="AE32" s="17"/>
      <c r="AF32" s="19">
        <v>20200</v>
      </c>
      <c r="AG32" s="19">
        <v>21000</v>
      </c>
      <c r="AH32" s="17"/>
      <c r="AI32" s="17"/>
      <c r="AJ32" s="17">
        <v>5</v>
      </c>
      <c r="AK32" s="17">
        <v>32</v>
      </c>
      <c r="AL32" s="17">
        <v>44</v>
      </c>
      <c r="AM32" s="17">
        <v>26</v>
      </c>
      <c r="AN32" s="17">
        <v>3</v>
      </c>
      <c r="AO32" s="17">
        <v>110</v>
      </c>
      <c r="AP32" s="19">
        <v>1001200</v>
      </c>
      <c r="AQ32" s="19">
        <v>690800</v>
      </c>
      <c r="AR32" s="17">
        <v>0</v>
      </c>
      <c r="AS32" s="19">
        <v>959210</v>
      </c>
      <c r="AT32" s="19">
        <v>110000</v>
      </c>
      <c r="AU32" s="19">
        <v>105000</v>
      </c>
      <c r="AV32" s="17">
        <v>0</v>
      </c>
      <c r="AW32" s="19">
        <v>80000</v>
      </c>
      <c r="AX32" s="19">
        <v>120000</v>
      </c>
      <c r="AY32" s="19">
        <v>190000</v>
      </c>
      <c r="AZ32" s="17">
        <v>0</v>
      </c>
      <c r="BA32" s="19">
        <v>135000</v>
      </c>
      <c r="BB32" s="17">
        <v>0</v>
      </c>
      <c r="BC32" s="17">
        <v>0</v>
      </c>
      <c r="BD32" s="17">
        <v>0</v>
      </c>
      <c r="BE32" s="17">
        <v>0</v>
      </c>
      <c r="BF32" s="19">
        <v>970000</v>
      </c>
      <c r="BG32" s="19">
        <v>1420000</v>
      </c>
      <c r="BH32" s="17">
        <v>0</v>
      </c>
      <c r="BI32" s="19">
        <v>1350000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50">
        <f>80*AG32</f>
        <v>1680000</v>
      </c>
      <c r="BS32" s="50"/>
      <c r="BT32" s="19">
        <v>3014000</v>
      </c>
      <c r="BU32" s="19">
        <v>2748000</v>
      </c>
      <c r="BV32" s="19">
        <v>2966000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/>
      <c r="CC32" s="17">
        <v>0</v>
      </c>
      <c r="CD32" s="17">
        <v>0</v>
      </c>
      <c r="CE32" s="17">
        <v>0</v>
      </c>
      <c r="CF32" s="17">
        <v>0</v>
      </c>
      <c r="CG32" s="19">
        <v>734861</v>
      </c>
      <c r="CH32" s="19">
        <v>466988</v>
      </c>
      <c r="CI32" s="17">
        <v>0</v>
      </c>
      <c r="CJ32" s="19">
        <v>520000</v>
      </c>
      <c r="CK32" s="19">
        <v>5950061</v>
      </c>
      <c r="CL32" s="19">
        <v>5620788</v>
      </c>
      <c r="CM32" s="19">
        <v>6010210</v>
      </c>
      <c r="CN32" s="19">
        <v>1001200</v>
      </c>
      <c r="CO32" s="19">
        <v>690800</v>
      </c>
      <c r="CP32" s="23">
        <v>959210</v>
      </c>
      <c r="CQ32" s="59" t="s">
        <v>98</v>
      </c>
      <c r="CR32" s="59">
        <f>AG32</f>
        <v>21000</v>
      </c>
      <c r="CS32" s="59">
        <v>350</v>
      </c>
      <c r="CT32" s="67">
        <f>CS32</f>
        <v>350</v>
      </c>
      <c r="CU32" s="25">
        <f t="shared" si="10"/>
        <v>7350000</v>
      </c>
      <c r="CV32" s="25">
        <f t="shared" si="5"/>
        <v>5670000</v>
      </c>
      <c r="CW32" s="25">
        <f t="shared" si="6"/>
        <v>5670000</v>
      </c>
      <c r="CX32" s="67">
        <f t="shared" si="7"/>
        <v>5670000</v>
      </c>
      <c r="CY32" s="25">
        <f t="shared" si="8"/>
        <v>1134000</v>
      </c>
      <c r="CZ32" s="52">
        <f t="shared" si="9"/>
        <v>1.1822228709041815</v>
      </c>
      <c r="DA32" s="67">
        <v>112320</v>
      </c>
      <c r="DB32" s="67"/>
      <c r="DC32" s="67"/>
      <c r="DD32" s="28"/>
      <c r="DE32" s="49" t="s">
        <v>75</v>
      </c>
    </row>
    <row r="33" spans="1:109" ht="24.95" hidden="1" customHeight="1" x14ac:dyDescent="0.3">
      <c r="A33" s="13" t="s">
        <v>597</v>
      </c>
      <c r="B33" s="14" t="s">
        <v>598</v>
      </c>
      <c r="C33" s="14" t="s">
        <v>593</v>
      </c>
      <c r="D33" s="15" t="s">
        <v>594</v>
      </c>
      <c r="E33" s="15" t="s">
        <v>599</v>
      </c>
      <c r="F33" s="16">
        <v>39322</v>
      </c>
      <c r="G33" s="15" t="s">
        <v>446</v>
      </c>
      <c r="H33" s="15" t="s">
        <v>447</v>
      </c>
      <c r="I33" s="15" t="s">
        <v>466</v>
      </c>
      <c r="J33" s="15" t="s">
        <v>467</v>
      </c>
      <c r="K33" s="15" t="s">
        <v>461</v>
      </c>
      <c r="L33" s="15" t="s">
        <v>596</v>
      </c>
      <c r="M33" s="17">
        <v>0.6</v>
      </c>
      <c r="N33" s="17">
        <v>0.1</v>
      </c>
      <c r="O33" s="17">
        <v>0.82</v>
      </c>
      <c r="P33" s="17">
        <v>0.19</v>
      </c>
      <c r="Q33" s="17">
        <v>3.95</v>
      </c>
      <c r="R33" s="17">
        <v>2.25</v>
      </c>
      <c r="S33" s="17">
        <v>1</v>
      </c>
      <c r="T33" s="17">
        <v>0.1</v>
      </c>
      <c r="U33" s="17">
        <v>20</v>
      </c>
      <c r="V33" s="17">
        <f t="shared" si="0"/>
        <v>7.91</v>
      </c>
      <c r="W33" s="17">
        <f t="shared" si="1"/>
        <v>5.37</v>
      </c>
      <c r="X33" s="17">
        <f t="shared" si="2"/>
        <v>2.54</v>
      </c>
      <c r="Y33" s="20">
        <f t="shared" si="3"/>
        <v>32.111251580278129</v>
      </c>
      <c r="Z33" s="17">
        <v>50</v>
      </c>
      <c r="AA33" s="17">
        <v>135</v>
      </c>
      <c r="AB33" s="17"/>
      <c r="AC33" s="17"/>
      <c r="AD33" s="17">
        <v>0</v>
      </c>
      <c r="AE33" s="17">
        <v>0</v>
      </c>
      <c r="AF33" s="19">
        <v>3431</v>
      </c>
      <c r="AG33" s="19">
        <v>3600</v>
      </c>
      <c r="AH33" s="17"/>
      <c r="AI33" s="17"/>
      <c r="AJ33" s="17">
        <v>15</v>
      </c>
      <c r="AK33" s="17">
        <v>24</v>
      </c>
      <c r="AL33" s="17">
        <v>55</v>
      </c>
      <c r="AM33" s="17">
        <v>30</v>
      </c>
      <c r="AN33" s="17">
        <v>11</v>
      </c>
      <c r="AO33" s="17">
        <v>135</v>
      </c>
      <c r="AP33" s="19">
        <v>375000</v>
      </c>
      <c r="AQ33" s="19">
        <v>498300</v>
      </c>
      <c r="AR33" s="17">
        <v>0</v>
      </c>
      <c r="AS33" s="19">
        <v>758751</v>
      </c>
      <c r="AT33" s="17">
        <v>0</v>
      </c>
      <c r="AU33" s="17">
        <v>0</v>
      </c>
      <c r="AV33" s="17">
        <v>0</v>
      </c>
      <c r="AW33" s="17">
        <v>0</v>
      </c>
      <c r="AX33" s="19">
        <v>65000</v>
      </c>
      <c r="AY33" s="19">
        <v>45000</v>
      </c>
      <c r="AZ33" s="17">
        <v>0</v>
      </c>
      <c r="BA33" s="19">
        <v>40000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9">
        <v>140000</v>
      </c>
      <c r="BP33" s="17">
        <v>0</v>
      </c>
      <c r="BQ33" s="17">
        <v>0</v>
      </c>
      <c r="BR33" s="50"/>
      <c r="BS33" s="50"/>
      <c r="BT33" s="19">
        <v>1876000</v>
      </c>
      <c r="BU33" s="19">
        <v>1407000</v>
      </c>
      <c r="BV33" s="19">
        <v>1407000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/>
      <c r="CC33" s="17">
        <v>0</v>
      </c>
      <c r="CD33" s="17">
        <v>0</v>
      </c>
      <c r="CE33" s="17">
        <v>0</v>
      </c>
      <c r="CF33" s="17">
        <v>0</v>
      </c>
      <c r="CG33" s="19">
        <v>582372</v>
      </c>
      <c r="CH33" s="19">
        <v>739150</v>
      </c>
      <c r="CI33" s="17">
        <v>0</v>
      </c>
      <c r="CJ33" s="19">
        <v>895276</v>
      </c>
      <c r="CK33" s="19">
        <v>2898372</v>
      </c>
      <c r="CL33" s="19">
        <v>2829450</v>
      </c>
      <c r="CM33" s="19">
        <v>3101027</v>
      </c>
      <c r="CN33" s="19">
        <v>375000</v>
      </c>
      <c r="CO33" s="19">
        <v>498300</v>
      </c>
      <c r="CP33" s="23">
        <v>758751</v>
      </c>
      <c r="CQ33" s="59" t="s">
        <v>101</v>
      </c>
      <c r="CR33" s="60">
        <f>V33</f>
        <v>7.91</v>
      </c>
      <c r="CS33" s="59">
        <v>350000</v>
      </c>
      <c r="CT33" s="67">
        <f>CS33-(CS33*0.1)</f>
        <v>315000</v>
      </c>
      <c r="CU33" s="25">
        <f t="shared" si="10"/>
        <v>2491650</v>
      </c>
      <c r="CV33" s="25">
        <f t="shared" si="5"/>
        <v>2491650</v>
      </c>
      <c r="CW33" s="25">
        <f t="shared" si="6"/>
        <v>2491650</v>
      </c>
      <c r="CX33" s="67">
        <f t="shared" si="7"/>
        <v>2491650</v>
      </c>
      <c r="CY33" s="25">
        <f t="shared" si="8"/>
        <v>498330</v>
      </c>
      <c r="CZ33" s="52">
        <f t="shared" si="9"/>
        <v>0.65677672912457441</v>
      </c>
      <c r="DA33" s="67">
        <v>129600</v>
      </c>
      <c r="DB33" s="67"/>
      <c r="DC33" s="67"/>
      <c r="DD33" s="28"/>
      <c r="DE33" s="49" t="s">
        <v>89</v>
      </c>
    </row>
    <row r="34" spans="1:109" ht="24.95" hidden="1" customHeight="1" x14ac:dyDescent="0.3">
      <c r="A34" s="13" t="s">
        <v>600</v>
      </c>
      <c r="B34" s="14" t="s">
        <v>601</v>
      </c>
      <c r="C34" s="14" t="s">
        <v>602</v>
      </c>
      <c r="D34" s="15" t="s">
        <v>603</v>
      </c>
      <c r="E34" s="15" t="s">
        <v>604</v>
      </c>
      <c r="F34" s="16">
        <v>39344</v>
      </c>
      <c r="G34" s="15" t="s">
        <v>446</v>
      </c>
      <c r="H34" s="15" t="s">
        <v>447</v>
      </c>
      <c r="I34" s="15" t="s">
        <v>466</v>
      </c>
      <c r="J34" s="15" t="s">
        <v>605</v>
      </c>
      <c r="K34" s="15" t="s">
        <v>450</v>
      </c>
      <c r="L34" s="15" t="s">
        <v>536</v>
      </c>
      <c r="M34" s="17">
        <v>0</v>
      </c>
      <c r="N34" s="17">
        <v>0</v>
      </c>
      <c r="O34" s="17">
        <v>0.41</v>
      </c>
      <c r="P34" s="17">
        <v>0.23</v>
      </c>
      <c r="Q34" s="17">
        <v>1.4</v>
      </c>
      <c r="R34" s="17">
        <v>1.5</v>
      </c>
      <c r="S34" s="17">
        <v>0</v>
      </c>
      <c r="T34" s="17">
        <v>0</v>
      </c>
      <c r="U34" s="17"/>
      <c r="V34" s="17">
        <f t="shared" si="0"/>
        <v>3.54</v>
      </c>
      <c r="W34" s="17">
        <f t="shared" si="1"/>
        <v>1.8099999999999998</v>
      </c>
      <c r="X34" s="17">
        <f t="shared" si="2"/>
        <v>1.73</v>
      </c>
      <c r="Y34" s="20">
        <f t="shared" si="3"/>
        <v>48.870056497175142</v>
      </c>
      <c r="Z34" s="17">
        <v>155</v>
      </c>
      <c r="AA34" s="17">
        <v>290</v>
      </c>
      <c r="AB34" s="17"/>
      <c r="AC34" s="17"/>
      <c r="AD34" s="17"/>
      <c r="AE34" s="17"/>
      <c r="AF34" s="19">
        <v>1600</v>
      </c>
      <c r="AG34" s="19">
        <v>2000</v>
      </c>
      <c r="AH34" s="17"/>
      <c r="AI34" s="17"/>
      <c r="AJ34" s="17"/>
      <c r="AK34" s="17"/>
      <c r="AL34" s="17"/>
      <c r="AM34" s="17"/>
      <c r="AN34" s="17"/>
      <c r="AO34" s="17"/>
      <c r="AP34" s="17">
        <v>0</v>
      </c>
      <c r="AQ34" s="17">
        <v>0</v>
      </c>
      <c r="AR34" s="17">
        <v>0</v>
      </c>
      <c r="AS34" s="19">
        <v>500000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9">
        <v>30000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50"/>
      <c r="BS34" s="50"/>
      <c r="BT34" s="19">
        <v>3000000</v>
      </c>
      <c r="BU34" s="19">
        <v>2700000</v>
      </c>
      <c r="BV34" s="19">
        <v>2295000</v>
      </c>
      <c r="BW34" s="19">
        <v>153719</v>
      </c>
      <c r="BX34" s="17">
        <v>0</v>
      </c>
      <c r="BY34" s="17">
        <v>0</v>
      </c>
      <c r="BZ34" s="17">
        <v>0</v>
      </c>
      <c r="CA34" s="17">
        <v>0</v>
      </c>
      <c r="CB34" s="17"/>
      <c r="CC34" s="17">
        <v>0</v>
      </c>
      <c r="CD34" s="17">
        <v>0</v>
      </c>
      <c r="CE34" s="17">
        <v>0</v>
      </c>
      <c r="CF34" s="17">
        <v>0</v>
      </c>
      <c r="CG34" s="19">
        <v>5323</v>
      </c>
      <c r="CH34" s="17">
        <v>0</v>
      </c>
      <c r="CI34" s="17">
        <v>0</v>
      </c>
      <c r="CJ34" s="19">
        <v>50000</v>
      </c>
      <c r="CK34" s="19">
        <v>3005323</v>
      </c>
      <c r="CL34" s="19">
        <v>2700000</v>
      </c>
      <c r="CM34" s="19">
        <v>3028719</v>
      </c>
      <c r="CN34" s="17">
        <v>0</v>
      </c>
      <c r="CO34" s="17">
        <v>0</v>
      </c>
      <c r="CP34" s="23">
        <v>500000</v>
      </c>
      <c r="CQ34" s="59" t="s">
        <v>101</v>
      </c>
      <c r="CR34" s="60">
        <f>V34</f>
        <v>3.54</v>
      </c>
      <c r="CS34" s="59">
        <v>300000</v>
      </c>
      <c r="CT34" s="67">
        <f>CS34-(CS34*0.1)</f>
        <v>270000</v>
      </c>
      <c r="CU34" s="25">
        <f t="shared" si="10"/>
        <v>955800</v>
      </c>
      <c r="CV34" s="25">
        <f t="shared" si="5"/>
        <v>955800</v>
      </c>
      <c r="CW34" s="25">
        <f t="shared" si="6"/>
        <v>955800</v>
      </c>
      <c r="CX34" s="67">
        <f t="shared" si="7"/>
        <v>955800</v>
      </c>
      <c r="CY34" s="25">
        <f t="shared" si="8"/>
        <v>191160</v>
      </c>
      <c r="CZ34" s="52">
        <f t="shared" si="9"/>
        <v>0.38231999999999999</v>
      </c>
      <c r="DA34" s="67">
        <v>125388</v>
      </c>
      <c r="DB34" s="67"/>
      <c r="DC34" s="67"/>
      <c r="DD34" s="61">
        <f>AG34/(W34*2080)</f>
        <v>0.53123671908202297</v>
      </c>
      <c r="DE34" s="49" t="s">
        <v>79</v>
      </c>
    </row>
    <row r="35" spans="1:109" ht="24.95" hidden="1" customHeight="1" x14ac:dyDescent="0.3">
      <c r="A35" s="13" t="s">
        <v>606</v>
      </c>
      <c r="B35" s="14" t="s">
        <v>607</v>
      </c>
      <c r="C35" s="14" t="s">
        <v>608</v>
      </c>
      <c r="D35" s="15" t="s">
        <v>609</v>
      </c>
      <c r="E35" s="15" t="s">
        <v>610</v>
      </c>
      <c r="F35" s="16">
        <v>38807</v>
      </c>
      <c r="G35" s="15" t="s">
        <v>446</v>
      </c>
      <c r="H35" s="15" t="s">
        <v>447</v>
      </c>
      <c r="I35" s="15" t="s">
        <v>448</v>
      </c>
      <c r="J35" s="15" t="s">
        <v>481</v>
      </c>
      <c r="K35" s="15" t="s">
        <v>482</v>
      </c>
      <c r="L35" s="15" t="s">
        <v>483</v>
      </c>
      <c r="M35" s="17">
        <v>1</v>
      </c>
      <c r="N35" s="17">
        <v>0</v>
      </c>
      <c r="O35" s="17">
        <v>2.21</v>
      </c>
      <c r="P35" s="17">
        <v>0</v>
      </c>
      <c r="Q35" s="17">
        <v>4.5</v>
      </c>
      <c r="R35" s="17">
        <v>0.4</v>
      </c>
      <c r="S35" s="17">
        <v>0</v>
      </c>
      <c r="T35" s="17">
        <v>0</v>
      </c>
      <c r="U35" s="17">
        <v>18</v>
      </c>
      <c r="V35" s="17">
        <f t="shared" si="0"/>
        <v>8.11</v>
      </c>
      <c r="W35" s="17">
        <f t="shared" si="1"/>
        <v>7.71</v>
      </c>
      <c r="X35" s="17">
        <f t="shared" si="2"/>
        <v>0.4</v>
      </c>
      <c r="Y35" s="20">
        <f t="shared" si="3"/>
        <v>4.932182490752159</v>
      </c>
      <c r="Z35" s="17">
        <v>465</v>
      </c>
      <c r="AA35" s="17">
        <v>135</v>
      </c>
      <c r="AB35" s="17">
        <v>6</v>
      </c>
      <c r="AC35" s="17">
        <v>6</v>
      </c>
      <c r="AD35" s="17"/>
      <c r="AE35" s="17"/>
      <c r="AF35" s="17"/>
      <c r="AG35" s="17"/>
      <c r="AH35" s="17"/>
      <c r="AI35" s="17"/>
      <c r="AJ35" s="17">
        <v>0</v>
      </c>
      <c r="AK35" s="17">
        <v>14</v>
      </c>
      <c r="AL35" s="17">
        <v>101</v>
      </c>
      <c r="AM35" s="17">
        <v>20</v>
      </c>
      <c r="AN35" s="17">
        <v>0</v>
      </c>
      <c r="AO35" s="17">
        <v>135</v>
      </c>
      <c r="AP35" s="19">
        <v>50000</v>
      </c>
      <c r="AQ35" s="19">
        <v>188300</v>
      </c>
      <c r="AR35" s="17">
        <v>0</v>
      </c>
      <c r="AS35" s="19">
        <v>500000</v>
      </c>
      <c r="AT35" s="19">
        <v>90000</v>
      </c>
      <c r="AU35" s="19">
        <v>180000</v>
      </c>
      <c r="AV35" s="17">
        <v>0</v>
      </c>
      <c r="AW35" s="19">
        <v>180000</v>
      </c>
      <c r="AX35" s="19">
        <v>45000</v>
      </c>
      <c r="AY35" s="19">
        <v>105000</v>
      </c>
      <c r="AZ35" s="17">
        <v>0</v>
      </c>
      <c r="BA35" s="19">
        <v>100000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9">
        <v>410286</v>
      </c>
      <c r="BH35" s="19">
        <v>430000</v>
      </c>
      <c r="BI35" s="17">
        <v>0</v>
      </c>
      <c r="BJ35" s="19">
        <v>231099</v>
      </c>
      <c r="BK35" s="19">
        <v>282000</v>
      </c>
      <c r="BL35" s="19">
        <v>300000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50">
        <f>10000*12*AC35</f>
        <v>720000</v>
      </c>
      <c r="BS35" s="50"/>
      <c r="BT35" s="19">
        <v>1537000</v>
      </c>
      <c r="BU35" s="19">
        <v>1383000</v>
      </c>
      <c r="BV35" s="19">
        <v>1193000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/>
      <c r="CC35" s="17">
        <v>0</v>
      </c>
      <c r="CD35" s="17">
        <v>0</v>
      </c>
      <c r="CE35" s="17">
        <v>0</v>
      </c>
      <c r="CF35" s="17">
        <v>0</v>
      </c>
      <c r="CG35" s="19">
        <v>261352</v>
      </c>
      <c r="CH35" s="19">
        <v>759107</v>
      </c>
      <c r="CI35" s="19">
        <v>437752</v>
      </c>
      <c r="CJ35" s="19">
        <v>180000</v>
      </c>
      <c r="CK35" s="19">
        <v>2214451</v>
      </c>
      <c r="CL35" s="19">
        <v>3307693</v>
      </c>
      <c r="CM35" s="19">
        <v>3320752</v>
      </c>
      <c r="CN35" s="19">
        <v>50000</v>
      </c>
      <c r="CO35" s="19">
        <v>188300</v>
      </c>
      <c r="CP35" s="23">
        <v>500000</v>
      </c>
      <c r="CQ35" s="59" t="s">
        <v>72</v>
      </c>
      <c r="CR35" s="59">
        <f>AC35</f>
        <v>6</v>
      </c>
      <c r="CS35" s="59">
        <v>250000</v>
      </c>
      <c r="CT35" s="67">
        <f>CS35</f>
        <v>250000</v>
      </c>
      <c r="CU35" s="25">
        <f t="shared" si="10"/>
        <v>1500000</v>
      </c>
      <c r="CV35" s="25">
        <f t="shared" si="5"/>
        <v>780000</v>
      </c>
      <c r="CW35" s="25">
        <f t="shared" si="6"/>
        <v>780000</v>
      </c>
      <c r="CX35" s="67">
        <f t="shared" si="7"/>
        <v>780000</v>
      </c>
      <c r="CY35" s="25">
        <f t="shared" si="8"/>
        <v>156000</v>
      </c>
      <c r="CZ35" s="52">
        <f t="shared" si="9"/>
        <v>0.312</v>
      </c>
      <c r="DA35" s="67">
        <v>49086</v>
      </c>
      <c r="DB35" s="67"/>
      <c r="DC35" s="67"/>
      <c r="DD35" s="28"/>
      <c r="DE35" s="24"/>
    </row>
    <row r="36" spans="1:109" ht="24.95" customHeight="1" x14ac:dyDescent="0.3">
      <c r="A36" s="13" t="s">
        <v>611</v>
      </c>
      <c r="B36" s="14" t="s">
        <v>612</v>
      </c>
      <c r="C36" s="14" t="s">
        <v>608</v>
      </c>
      <c r="D36" s="15" t="s">
        <v>609</v>
      </c>
      <c r="E36" s="15" t="s">
        <v>613</v>
      </c>
      <c r="F36" s="16">
        <v>39363</v>
      </c>
      <c r="G36" s="15" t="s">
        <v>457</v>
      </c>
      <c r="H36" s="15" t="s">
        <v>458</v>
      </c>
      <c r="I36" s="15" t="s">
        <v>459</v>
      </c>
      <c r="J36" s="15" t="s">
        <v>460</v>
      </c>
      <c r="K36" s="15" t="s">
        <v>461</v>
      </c>
      <c r="L36" s="15" t="s">
        <v>462</v>
      </c>
      <c r="M36" s="17">
        <v>0</v>
      </c>
      <c r="N36" s="17">
        <v>0</v>
      </c>
      <c r="O36" s="17">
        <v>0.16</v>
      </c>
      <c r="P36" s="17">
        <v>0</v>
      </c>
      <c r="Q36" s="17">
        <v>4.0999999999999996</v>
      </c>
      <c r="R36" s="17">
        <v>0.25</v>
      </c>
      <c r="S36" s="17">
        <v>0</v>
      </c>
      <c r="T36" s="17">
        <v>0</v>
      </c>
      <c r="U36" s="17"/>
      <c r="V36" s="17">
        <f t="shared" si="0"/>
        <v>4.51</v>
      </c>
      <c r="W36" s="17">
        <f t="shared" si="1"/>
        <v>4.26</v>
      </c>
      <c r="X36" s="17">
        <f t="shared" si="2"/>
        <v>0.25</v>
      </c>
      <c r="Y36" s="20">
        <f t="shared" si="3"/>
        <v>5.5432372505543244</v>
      </c>
      <c r="Z36" s="17">
        <v>156</v>
      </c>
      <c r="AA36" s="17">
        <v>500</v>
      </c>
      <c r="AB36" s="17"/>
      <c r="AC36" s="17"/>
      <c r="AD36" s="17"/>
      <c r="AE36" s="17"/>
      <c r="AF36" s="19">
        <v>3916</v>
      </c>
      <c r="AG36" s="19">
        <v>3995</v>
      </c>
      <c r="AH36" s="17"/>
      <c r="AI36" s="17"/>
      <c r="AJ36" s="17"/>
      <c r="AK36" s="17"/>
      <c r="AL36" s="17"/>
      <c r="AM36" s="17"/>
      <c r="AN36" s="17"/>
      <c r="AO36" s="17"/>
      <c r="AP36" s="17">
        <v>0</v>
      </c>
      <c r="AQ36" s="19">
        <v>60700</v>
      </c>
      <c r="AR36" s="17">
        <v>0</v>
      </c>
      <c r="AS36" s="19">
        <v>300000</v>
      </c>
      <c r="AT36" s="17">
        <v>0</v>
      </c>
      <c r="AU36" s="17">
        <v>0</v>
      </c>
      <c r="AV36" s="17">
        <v>0</v>
      </c>
      <c r="AW36" s="17">
        <v>0</v>
      </c>
      <c r="AX36" s="19">
        <v>338000</v>
      </c>
      <c r="AY36" s="19">
        <v>295000</v>
      </c>
      <c r="AZ36" s="19">
        <v>30000</v>
      </c>
      <c r="BA36" s="19">
        <v>400000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50"/>
      <c r="BS36" s="50"/>
      <c r="BT36" s="19">
        <v>558000</v>
      </c>
      <c r="BU36" s="19">
        <v>502000</v>
      </c>
      <c r="BV36" s="19">
        <v>481000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/>
      <c r="CC36" s="17">
        <v>0</v>
      </c>
      <c r="CD36" s="17">
        <v>0</v>
      </c>
      <c r="CE36" s="17">
        <v>0</v>
      </c>
      <c r="CF36" s="17">
        <v>0</v>
      </c>
      <c r="CG36" s="19">
        <v>70000</v>
      </c>
      <c r="CH36" s="17">
        <v>0</v>
      </c>
      <c r="CI36" s="17">
        <v>0</v>
      </c>
      <c r="CJ36" s="19">
        <v>500000</v>
      </c>
      <c r="CK36" s="19">
        <v>966000</v>
      </c>
      <c r="CL36" s="19">
        <v>857700</v>
      </c>
      <c r="CM36" s="19">
        <v>1711000</v>
      </c>
      <c r="CN36" s="17">
        <v>0</v>
      </c>
      <c r="CO36" s="19">
        <v>60700</v>
      </c>
      <c r="CP36" s="23">
        <v>300000</v>
      </c>
      <c r="CQ36" s="59" t="s">
        <v>101</v>
      </c>
      <c r="CR36" s="60">
        <f>V36</f>
        <v>4.51</v>
      </c>
      <c r="CS36" s="59">
        <v>270000</v>
      </c>
      <c r="CT36" s="67">
        <f>CS36-(CS36*0.1)</f>
        <v>243000</v>
      </c>
      <c r="CU36" s="25">
        <f t="shared" si="10"/>
        <v>1095930</v>
      </c>
      <c r="CV36" s="25">
        <f t="shared" si="5"/>
        <v>1095930</v>
      </c>
      <c r="CW36" s="25">
        <f t="shared" si="6"/>
        <v>1095930</v>
      </c>
      <c r="CX36" s="67">
        <f>CW36-10000</f>
        <v>1085930</v>
      </c>
      <c r="CY36" s="25">
        <f t="shared" si="8"/>
        <v>217186</v>
      </c>
      <c r="CZ36" s="52">
        <f>DB36/CP36</f>
        <v>0.43333333333333335</v>
      </c>
      <c r="DA36" s="67">
        <f>CY36</f>
        <v>217186</v>
      </c>
      <c r="DB36" s="67">
        <v>130000</v>
      </c>
      <c r="DC36" s="67" t="s">
        <v>136</v>
      </c>
      <c r="DD36" s="61">
        <f>AG36/(W36*2080)</f>
        <v>0.45086222462983028</v>
      </c>
      <c r="DE36" s="24"/>
    </row>
    <row r="37" spans="1:109" ht="24.95" hidden="1" customHeight="1" x14ac:dyDescent="0.3">
      <c r="A37" s="13" t="s">
        <v>614</v>
      </c>
      <c r="B37" s="14" t="s">
        <v>615</v>
      </c>
      <c r="C37" s="14" t="s">
        <v>608</v>
      </c>
      <c r="D37" s="15" t="s">
        <v>609</v>
      </c>
      <c r="E37" s="15" t="s">
        <v>616</v>
      </c>
      <c r="F37" s="16">
        <v>39943</v>
      </c>
      <c r="G37" s="15" t="s">
        <v>446</v>
      </c>
      <c r="H37" s="15" t="s">
        <v>447</v>
      </c>
      <c r="I37" s="15" t="s">
        <v>466</v>
      </c>
      <c r="J37" s="15" t="s">
        <v>126</v>
      </c>
      <c r="K37" s="15" t="s">
        <v>461</v>
      </c>
      <c r="L37" s="15" t="s">
        <v>483</v>
      </c>
      <c r="M37" s="17">
        <v>0</v>
      </c>
      <c r="N37" s="17">
        <v>0</v>
      </c>
      <c r="O37" s="17">
        <v>0.05</v>
      </c>
      <c r="P37" s="17">
        <v>0</v>
      </c>
      <c r="Q37" s="17">
        <v>0.9</v>
      </c>
      <c r="R37" s="17">
        <v>0.3</v>
      </c>
      <c r="S37" s="17">
        <v>0</v>
      </c>
      <c r="T37" s="17">
        <v>0</v>
      </c>
      <c r="U37" s="17"/>
      <c r="V37" s="17">
        <f t="shared" si="0"/>
        <v>1.25</v>
      </c>
      <c r="W37" s="17">
        <f t="shared" si="1"/>
        <v>0.95000000000000007</v>
      </c>
      <c r="X37" s="17">
        <f t="shared" si="2"/>
        <v>0.3</v>
      </c>
      <c r="Y37" s="20">
        <f t="shared" si="3"/>
        <v>24</v>
      </c>
      <c r="Z37" s="17">
        <v>55</v>
      </c>
      <c r="AA37" s="17">
        <v>80</v>
      </c>
      <c r="AB37" s="17"/>
      <c r="AC37" s="17"/>
      <c r="AD37" s="17"/>
      <c r="AE37" s="17"/>
      <c r="AF37" s="17">
        <v>858</v>
      </c>
      <c r="AG37" s="19">
        <v>1248</v>
      </c>
      <c r="AH37" s="17"/>
      <c r="AI37" s="17"/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9">
        <v>59500</v>
      </c>
      <c r="AR37" s="17">
        <v>0</v>
      </c>
      <c r="AS37" s="19">
        <v>200100</v>
      </c>
      <c r="AT37" s="17">
        <v>0</v>
      </c>
      <c r="AU37" s="17">
        <v>0</v>
      </c>
      <c r="AV37" s="17">
        <v>0</v>
      </c>
      <c r="AW37" s="17">
        <v>0</v>
      </c>
      <c r="AX37" s="19">
        <v>334600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50"/>
      <c r="BS37" s="50"/>
      <c r="BT37" s="19">
        <v>592000</v>
      </c>
      <c r="BU37" s="19">
        <v>447000</v>
      </c>
      <c r="BV37" s="19">
        <v>442000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/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9">
        <v>133000</v>
      </c>
      <c r="CK37" s="19">
        <v>926600</v>
      </c>
      <c r="CL37" s="19">
        <v>506500</v>
      </c>
      <c r="CM37" s="19">
        <v>775100</v>
      </c>
      <c r="CN37" s="17">
        <v>0</v>
      </c>
      <c r="CO37" s="19">
        <v>59500</v>
      </c>
      <c r="CP37" s="23">
        <v>200100</v>
      </c>
      <c r="CQ37" s="59" t="s">
        <v>101</v>
      </c>
      <c r="CR37" s="60">
        <f>V37</f>
        <v>1.25</v>
      </c>
      <c r="CS37" s="59">
        <v>270000</v>
      </c>
      <c r="CT37" s="67">
        <f>CS37</f>
        <v>270000</v>
      </c>
      <c r="CU37" s="25">
        <f t="shared" si="10"/>
        <v>337500</v>
      </c>
      <c r="CV37" s="25">
        <f t="shared" si="5"/>
        <v>337500</v>
      </c>
      <c r="CW37" s="25">
        <f t="shared" si="6"/>
        <v>337500</v>
      </c>
      <c r="CX37" s="67">
        <f t="shared" si="7"/>
        <v>337500</v>
      </c>
      <c r="CY37" s="25">
        <f t="shared" si="8"/>
        <v>67500</v>
      </c>
      <c r="CZ37" s="52">
        <f t="shared" si="9"/>
        <v>0.33733133433283358</v>
      </c>
      <c r="DA37" s="67">
        <v>0</v>
      </c>
      <c r="DB37" s="67"/>
      <c r="DC37" s="67"/>
      <c r="DD37" s="28"/>
      <c r="DE37" s="24"/>
    </row>
    <row r="38" spans="1:109" ht="24.95" hidden="1" customHeight="1" x14ac:dyDescent="0.3">
      <c r="A38" s="13" t="s">
        <v>617</v>
      </c>
      <c r="B38" s="14" t="s">
        <v>618</v>
      </c>
      <c r="C38" s="14" t="s">
        <v>608</v>
      </c>
      <c r="D38" s="15" t="s">
        <v>609</v>
      </c>
      <c r="E38" s="15" t="s">
        <v>619</v>
      </c>
      <c r="F38" s="16">
        <v>38992</v>
      </c>
      <c r="G38" s="15" t="s">
        <v>446</v>
      </c>
      <c r="H38" s="15" t="s">
        <v>447</v>
      </c>
      <c r="I38" s="15" t="s">
        <v>466</v>
      </c>
      <c r="J38" s="15" t="s">
        <v>467</v>
      </c>
      <c r="K38" s="15" t="s">
        <v>461</v>
      </c>
      <c r="L38" s="15" t="s">
        <v>483</v>
      </c>
      <c r="M38" s="17">
        <v>0</v>
      </c>
      <c r="N38" s="17">
        <v>0</v>
      </c>
      <c r="O38" s="17">
        <v>0</v>
      </c>
      <c r="P38" s="17">
        <v>0</v>
      </c>
      <c r="Q38" s="17">
        <v>2.4</v>
      </c>
      <c r="R38" s="17">
        <v>0.4</v>
      </c>
      <c r="S38" s="17">
        <v>0</v>
      </c>
      <c r="T38" s="17">
        <v>0</v>
      </c>
      <c r="U38" s="17"/>
      <c r="V38" s="17">
        <f t="shared" si="0"/>
        <v>2.8</v>
      </c>
      <c r="W38" s="17">
        <f t="shared" si="1"/>
        <v>2.4</v>
      </c>
      <c r="X38" s="17">
        <f t="shared" si="2"/>
        <v>0.4</v>
      </c>
      <c r="Y38" s="20">
        <f t="shared" si="3"/>
        <v>14.285714285714288</v>
      </c>
      <c r="Z38" s="17">
        <v>80</v>
      </c>
      <c r="AA38" s="17">
        <v>80</v>
      </c>
      <c r="AB38" s="17"/>
      <c r="AC38" s="17"/>
      <c r="AD38" s="17"/>
      <c r="AE38" s="17"/>
      <c r="AF38" s="19">
        <v>2400</v>
      </c>
      <c r="AG38" s="19">
        <v>2400</v>
      </c>
      <c r="AH38" s="17"/>
      <c r="AI38" s="17"/>
      <c r="AJ38" s="17">
        <v>20</v>
      </c>
      <c r="AK38" s="17">
        <v>30</v>
      </c>
      <c r="AL38" s="17">
        <v>5</v>
      </c>
      <c r="AM38" s="17">
        <v>11</v>
      </c>
      <c r="AN38" s="17">
        <v>14</v>
      </c>
      <c r="AO38" s="17">
        <v>80</v>
      </c>
      <c r="AP38" s="19">
        <v>57100</v>
      </c>
      <c r="AQ38" s="19">
        <v>224600</v>
      </c>
      <c r="AR38" s="17">
        <v>0</v>
      </c>
      <c r="AS38" s="19">
        <v>550000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50"/>
      <c r="BS38" s="50"/>
      <c r="BT38" s="19">
        <v>532000</v>
      </c>
      <c r="BU38" s="19">
        <v>22000</v>
      </c>
      <c r="BV38" s="19">
        <v>21000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/>
      <c r="CC38" s="19">
        <v>500000</v>
      </c>
      <c r="CD38" s="19">
        <v>920000</v>
      </c>
      <c r="CE38" s="19">
        <v>500000</v>
      </c>
      <c r="CF38" s="17">
        <v>0</v>
      </c>
      <c r="CG38" s="19">
        <v>21000</v>
      </c>
      <c r="CH38" s="19">
        <v>124162</v>
      </c>
      <c r="CI38" s="17">
        <v>0</v>
      </c>
      <c r="CJ38" s="19">
        <v>150000</v>
      </c>
      <c r="CK38" s="19">
        <v>1110100</v>
      </c>
      <c r="CL38" s="19">
        <v>1290762</v>
      </c>
      <c r="CM38" s="19">
        <v>1221000</v>
      </c>
      <c r="CN38" s="19">
        <v>57100</v>
      </c>
      <c r="CO38" s="19">
        <v>224600</v>
      </c>
      <c r="CP38" s="23">
        <v>550000</v>
      </c>
      <c r="CQ38" s="59" t="s">
        <v>101</v>
      </c>
      <c r="CR38" s="60">
        <f>V38</f>
        <v>2.8</v>
      </c>
      <c r="CS38" s="59">
        <v>350000</v>
      </c>
      <c r="CT38" s="67">
        <f>CS38</f>
        <v>350000</v>
      </c>
      <c r="CU38" s="25">
        <f t="shared" si="10"/>
        <v>979999.99999999988</v>
      </c>
      <c r="CV38" s="25">
        <f t="shared" si="5"/>
        <v>979999.99999999988</v>
      </c>
      <c r="CW38" s="25">
        <f t="shared" si="6"/>
        <v>979999.99999999988</v>
      </c>
      <c r="CX38" s="67">
        <f t="shared" si="7"/>
        <v>979999.99999999988</v>
      </c>
      <c r="CY38" s="25">
        <f t="shared" si="8"/>
        <v>196000</v>
      </c>
      <c r="CZ38" s="52">
        <f t="shared" si="9"/>
        <v>0.35636363636363638</v>
      </c>
      <c r="DA38" s="67">
        <v>116100</v>
      </c>
      <c r="DB38" s="67"/>
      <c r="DC38" s="67"/>
      <c r="DD38" s="28"/>
      <c r="DE38" s="24"/>
    </row>
    <row r="39" spans="1:109" ht="24.95" hidden="1" customHeight="1" x14ac:dyDescent="0.3">
      <c r="A39" s="13" t="s">
        <v>620</v>
      </c>
      <c r="B39" s="14" t="s">
        <v>621</v>
      </c>
      <c r="C39" s="14" t="s">
        <v>608</v>
      </c>
      <c r="D39" s="15" t="s">
        <v>609</v>
      </c>
      <c r="E39" s="15" t="s">
        <v>622</v>
      </c>
      <c r="F39" s="16">
        <v>39995</v>
      </c>
      <c r="G39" s="15" t="s">
        <v>446</v>
      </c>
      <c r="H39" s="15" t="s">
        <v>447</v>
      </c>
      <c r="I39" s="15" t="s">
        <v>448</v>
      </c>
      <c r="J39" s="15" t="s">
        <v>516</v>
      </c>
      <c r="K39" s="15" t="s">
        <v>482</v>
      </c>
      <c r="L39" s="15" t="s">
        <v>483</v>
      </c>
      <c r="M39" s="17">
        <v>0</v>
      </c>
      <c r="N39" s="17">
        <v>0</v>
      </c>
      <c r="O39" s="17">
        <v>1.41</v>
      </c>
      <c r="P39" s="17">
        <v>0</v>
      </c>
      <c r="Q39" s="17">
        <v>20.3</v>
      </c>
      <c r="R39" s="17">
        <v>0.7</v>
      </c>
      <c r="S39" s="17">
        <v>0</v>
      </c>
      <c r="T39" s="17">
        <v>0</v>
      </c>
      <c r="U39" s="17"/>
      <c r="V39" s="17">
        <f t="shared" si="0"/>
        <v>22.41</v>
      </c>
      <c r="W39" s="17">
        <f t="shared" si="1"/>
        <v>21.71</v>
      </c>
      <c r="X39" s="17">
        <f t="shared" si="2"/>
        <v>0.7</v>
      </c>
      <c r="Y39" s="20">
        <f t="shared" si="3"/>
        <v>3.1236055332440871</v>
      </c>
      <c r="Z39" s="17">
        <v>8</v>
      </c>
      <c r="AA39" s="17">
        <v>8</v>
      </c>
      <c r="AB39" s="17">
        <v>9</v>
      </c>
      <c r="AC39" s="17">
        <v>9</v>
      </c>
      <c r="AD39" s="17"/>
      <c r="AE39" s="17"/>
      <c r="AF39" s="17"/>
      <c r="AG39" s="17"/>
      <c r="AH39" s="17"/>
      <c r="AI39" s="17"/>
      <c r="AJ39" s="17">
        <v>0</v>
      </c>
      <c r="AK39" s="17">
        <v>0</v>
      </c>
      <c r="AL39" s="17">
        <v>0</v>
      </c>
      <c r="AM39" s="17">
        <v>8</v>
      </c>
      <c r="AN39" s="17">
        <v>0</v>
      </c>
      <c r="AO39" s="17">
        <v>8</v>
      </c>
      <c r="AP39" s="19">
        <v>75000</v>
      </c>
      <c r="AQ39" s="19">
        <v>279000</v>
      </c>
      <c r="AR39" s="17">
        <v>0</v>
      </c>
      <c r="AS39" s="19">
        <v>1400000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9">
        <v>690000</v>
      </c>
      <c r="BG39" s="19">
        <v>826620</v>
      </c>
      <c r="BH39" s="19">
        <v>850000</v>
      </c>
      <c r="BI39" s="17">
        <v>0</v>
      </c>
      <c r="BJ39" s="19">
        <v>233138</v>
      </c>
      <c r="BK39" s="19">
        <v>265000</v>
      </c>
      <c r="BL39" s="19">
        <v>300000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50">
        <f>13000*12*AC39</f>
        <v>1404000</v>
      </c>
      <c r="BS39" s="50"/>
      <c r="BT39" s="19">
        <v>8188000</v>
      </c>
      <c r="BU39" s="19">
        <v>7369000</v>
      </c>
      <c r="BV39" s="19">
        <v>6028000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9">
        <f>3000*12*(AL39+AM39)</f>
        <v>288000</v>
      </c>
      <c r="CC39" s="17">
        <v>0</v>
      </c>
      <c r="CD39" s="17">
        <v>0</v>
      </c>
      <c r="CE39" s="17">
        <v>0</v>
      </c>
      <c r="CF39" s="17">
        <v>0</v>
      </c>
      <c r="CG39" s="19">
        <v>178378</v>
      </c>
      <c r="CH39" s="19">
        <v>510110</v>
      </c>
      <c r="CI39" s="19">
        <v>540000</v>
      </c>
      <c r="CJ39" s="19">
        <v>160000</v>
      </c>
      <c r="CK39" s="19">
        <v>9364516</v>
      </c>
      <c r="CL39" s="19">
        <v>9249730</v>
      </c>
      <c r="CM39" s="19">
        <v>9278000</v>
      </c>
      <c r="CN39" s="19">
        <v>75000</v>
      </c>
      <c r="CO39" s="19">
        <v>279000</v>
      </c>
      <c r="CP39" s="23">
        <v>1400000</v>
      </c>
      <c r="CQ39" s="59" t="s">
        <v>72</v>
      </c>
      <c r="CR39" s="59">
        <f>AC39</f>
        <v>9</v>
      </c>
      <c r="CS39" s="59">
        <v>320000</v>
      </c>
      <c r="CT39" s="67">
        <f>CS39+(CS39*0.1)</f>
        <v>352000</v>
      </c>
      <c r="CU39" s="25">
        <f t="shared" si="10"/>
        <v>3168000</v>
      </c>
      <c r="CV39" s="25">
        <f t="shared" si="5"/>
        <v>1476000</v>
      </c>
      <c r="CW39" s="25">
        <f t="shared" si="6"/>
        <v>1476000</v>
      </c>
      <c r="CX39" s="67">
        <f t="shared" si="7"/>
        <v>1476000</v>
      </c>
      <c r="CY39" s="25">
        <f t="shared" si="8"/>
        <v>295200</v>
      </c>
      <c r="CZ39" s="52">
        <f t="shared" si="9"/>
        <v>0.21085714285714285</v>
      </c>
      <c r="DA39" s="67">
        <v>179820</v>
      </c>
      <c r="DB39" s="67"/>
      <c r="DC39" s="67"/>
      <c r="DD39" s="28"/>
      <c r="DE39" s="24" t="s">
        <v>106</v>
      </c>
    </row>
    <row r="40" spans="1:109" ht="24.95" hidden="1" customHeight="1" x14ac:dyDescent="0.3">
      <c r="A40" s="13" t="s">
        <v>623</v>
      </c>
      <c r="B40" s="14" t="s">
        <v>624</v>
      </c>
      <c r="C40" s="14" t="s">
        <v>608</v>
      </c>
      <c r="D40" s="15" t="s">
        <v>609</v>
      </c>
      <c r="E40" s="15" t="s">
        <v>625</v>
      </c>
      <c r="F40" s="16">
        <v>37712</v>
      </c>
      <c r="G40" s="15" t="s">
        <v>446</v>
      </c>
      <c r="H40" s="15" t="s">
        <v>447</v>
      </c>
      <c r="I40" s="15" t="s">
        <v>466</v>
      </c>
      <c r="J40" s="15" t="s">
        <v>626</v>
      </c>
      <c r="K40" s="15" t="s">
        <v>461</v>
      </c>
      <c r="L40" s="15" t="s">
        <v>483</v>
      </c>
      <c r="M40" s="17">
        <v>0</v>
      </c>
      <c r="N40" s="17">
        <v>0</v>
      </c>
      <c r="O40" s="17">
        <v>0.1</v>
      </c>
      <c r="P40" s="17">
        <v>0</v>
      </c>
      <c r="Q40" s="17">
        <v>1.7</v>
      </c>
      <c r="R40" s="17">
        <v>0.3</v>
      </c>
      <c r="S40" s="17">
        <v>0</v>
      </c>
      <c r="T40" s="17">
        <v>0</v>
      </c>
      <c r="U40" s="17"/>
      <c r="V40" s="17">
        <f t="shared" si="0"/>
        <v>2.1</v>
      </c>
      <c r="W40" s="17">
        <f t="shared" si="1"/>
        <v>1.8</v>
      </c>
      <c r="X40" s="17">
        <f t="shared" si="2"/>
        <v>0.3</v>
      </c>
      <c r="Y40" s="20">
        <f t="shared" si="3"/>
        <v>14.285714285714285</v>
      </c>
      <c r="Z40" s="17">
        <v>183</v>
      </c>
      <c r="AA40" s="17">
        <v>180</v>
      </c>
      <c r="AB40" s="17"/>
      <c r="AC40" s="17"/>
      <c r="AD40" s="17"/>
      <c r="AE40" s="17"/>
      <c r="AF40" s="19">
        <v>2392</v>
      </c>
      <c r="AG40" s="19">
        <v>2352</v>
      </c>
      <c r="AH40" s="17"/>
      <c r="AI40" s="17"/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9">
        <v>100000</v>
      </c>
      <c r="AQ40" s="19">
        <v>55800</v>
      </c>
      <c r="AR40" s="17">
        <v>0</v>
      </c>
      <c r="AS40" s="19">
        <v>211100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50"/>
      <c r="BS40" s="50"/>
      <c r="BT40" s="19">
        <v>1117000</v>
      </c>
      <c r="BU40" s="19">
        <v>840000</v>
      </c>
      <c r="BV40" s="19">
        <v>915000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/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9">
        <v>25000</v>
      </c>
      <c r="CJ40" s="19">
        <v>130000</v>
      </c>
      <c r="CK40" s="19">
        <v>1217000</v>
      </c>
      <c r="CL40" s="19">
        <v>895800</v>
      </c>
      <c r="CM40" s="19">
        <v>1281100</v>
      </c>
      <c r="CN40" s="19">
        <v>100000</v>
      </c>
      <c r="CO40" s="19">
        <v>55800</v>
      </c>
      <c r="CP40" s="23">
        <v>211100</v>
      </c>
      <c r="CQ40" s="59" t="s">
        <v>83</v>
      </c>
      <c r="CR40" s="60">
        <f>W40</f>
        <v>1.8</v>
      </c>
      <c r="CS40" s="59">
        <v>300000</v>
      </c>
      <c r="CT40" s="67">
        <f>CS40</f>
        <v>300000</v>
      </c>
      <c r="CU40" s="25">
        <f t="shared" si="10"/>
        <v>540000</v>
      </c>
      <c r="CV40" s="25">
        <f t="shared" si="5"/>
        <v>540000</v>
      </c>
      <c r="CW40" s="25">
        <f t="shared" si="6"/>
        <v>540000</v>
      </c>
      <c r="CX40" s="67">
        <f t="shared" si="7"/>
        <v>540000</v>
      </c>
      <c r="CY40" s="25">
        <f t="shared" si="8"/>
        <v>108000</v>
      </c>
      <c r="CZ40" s="52">
        <f t="shared" si="9"/>
        <v>0.5116058739933681</v>
      </c>
      <c r="DA40" s="67">
        <v>94500</v>
      </c>
      <c r="DB40" s="67"/>
      <c r="DC40" s="67"/>
      <c r="DD40" s="61">
        <f>AG40/(W40*2080)</f>
        <v>0.62820512820512819</v>
      </c>
      <c r="DE40" s="24"/>
    </row>
    <row r="41" spans="1:109" ht="24.95" hidden="1" customHeight="1" x14ac:dyDescent="0.3">
      <c r="A41" s="13" t="s">
        <v>627</v>
      </c>
      <c r="B41" s="14" t="s">
        <v>628</v>
      </c>
      <c r="C41" s="14" t="s">
        <v>629</v>
      </c>
      <c r="D41" s="15" t="s">
        <v>630</v>
      </c>
      <c r="E41" s="15" t="s">
        <v>631</v>
      </c>
      <c r="F41" s="16">
        <v>39203</v>
      </c>
      <c r="G41" s="15" t="s">
        <v>446</v>
      </c>
      <c r="H41" s="15" t="s">
        <v>447</v>
      </c>
      <c r="I41" s="15" t="s">
        <v>448</v>
      </c>
      <c r="J41" s="15" t="s">
        <v>481</v>
      </c>
      <c r="K41" s="15" t="s">
        <v>474</v>
      </c>
      <c r="L41" s="15" t="s">
        <v>483</v>
      </c>
      <c r="M41" s="17">
        <v>0.27</v>
      </c>
      <c r="N41" s="17">
        <v>0.28999999999999998</v>
      </c>
      <c r="O41" s="17">
        <v>0.04</v>
      </c>
      <c r="P41" s="17">
        <v>0.05</v>
      </c>
      <c r="Q41" s="17">
        <v>4.96</v>
      </c>
      <c r="R41" s="17">
        <v>0.16</v>
      </c>
      <c r="S41" s="17">
        <v>0</v>
      </c>
      <c r="T41" s="17">
        <v>0</v>
      </c>
      <c r="U41" s="17">
        <v>10</v>
      </c>
      <c r="V41" s="17">
        <f t="shared" si="0"/>
        <v>5.7700000000000005</v>
      </c>
      <c r="W41" s="17">
        <f t="shared" si="1"/>
        <v>5.27</v>
      </c>
      <c r="X41" s="17">
        <f t="shared" si="2"/>
        <v>0.5</v>
      </c>
      <c r="Y41" s="20">
        <f t="shared" si="3"/>
        <v>8.6655112651646444</v>
      </c>
      <c r="Z41" s="17">
        <v>44</v>
      </c>
      <c r="AA41" s="17">
        <v>40</v>
      </c>
      <c r="AB41" s="17"/>
      <c r="AC41" s="17"/>
      <c r="AD41" s="17"/>
      <c r="AE41" s="17"/>
      <c r="AF41" s="19">
        <v>4132</v>
      </c>
      <c r="AG41" s="19">
        <v>5400</v>
      </c>
      <c r="AH41" s="17"/>
      <c r="AI41" s="17"/>
      <c r="AJ41" s="17">
        <v>6</v>
      </c>
      <c r="AK41" s="17">
        <v>7</v>
      </c>
      <c r="AL41" s="17">
        <v>13</v>
      </c>
      <c r="AM41" s="17">
        <v>2</v>
      </c>
      <c r="AN41" s="17">
        <v>12</v>
      </c>
      <c r="AO41" s="17">
        <v>40</v>
      </c>
      <c r="AP41" s="19">
        <v>315500</v>
      </c>
      <c r="AQ41" s="19">
        <v>278800</v>
      </c>
      <c r="AR41" s="17">
        <v>0</v>
      </c>
      <c r="AS41" s="19">
        <v>538541</v>
      </c>
      <c r="AT41" s="17">
        <v>0</v>
      </c>
      <c r="AU41" s="17">
        <v>0</v>
      </c>
      <c r="AV41" s="17">
        <v>0</v>
      </c>
      <c r="AW41" s="17">
        <v>0</v>
      </c>
      <c r="AX41" s="19">
        <v>375000</v>
      </c>
      <c r="AY41" s="19">
        <v>167200</v>
      </c>
      <c r="AZ41" s="17">
        <v>0</v>
      </c>
      <c r="BA41" s="19">
        <v>150000</v>
      </c>
      <c r="BB41" s="17">
        <v>0</v>
      </c>
      <c r="BC41" s="17">
        <v>0</v>
      </c>
      <c r="BD41" s="17">
        <v>0</v>
      </c>
      <c r="BE41" s="17">
        <v>0</v>
      </c>
      <c r="BF41" s="19">
        <v>230190</v>
      </c>
      <c r="BG41" s="19">
        <v>276563</v>
      </c>
      <c r="BH41" s="19">
        <v>360000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50"/>
      <c r="BS41" s="50"/>
      <c r="BT41" s="19">
        <v>746000</v>
      </c>
      <c r="BU41" s="19">
        <v>850000</v>
      </c>
      <c r="BV41" s="19">
        <v>935000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/>
      <c r="CC41" s="17">
        <v>0</v>
      </c>
      <c r="CD41" s="17">
        <v>0</v>
      </c>
      <c r="CE41" s="17">
        <v>0</v>
      </c>
      <c r="CF41" s="17">
        <v>0</v>
      </c>
      <c r="CG41" s="19">
        <v>979800</v>
      </c>
      <c r="CH41" s="19">
        <v>528451</v>
      </c>
      <c r="CI41" s="17">
        <v>0</v>
      </c>
      <c r="CJ41" s="19">
        <v>370250</v>
      </c>
      <c r="CK41" s="19">
        <v>2646490</v>
      </c>
      <c r="CL41" s="19">
        <v>2101014</v>
      </c>
      <c r="CM41" s="19">
        <v>2353791</v>
      </c>
      <c r="CN41" s="19">
        <v>315500</v>
      </c>
      <c r="CO41" s="19">
        <v>278800</v>
      </c>
      <c r="CP41" s="23">
        <v>538541</v>
      </c>
      <c r="CQ41" s="59" t="s">
        <v>101</v>
      </c>
      <c r="CR41" s="60">
        <f>V41</f>
        <v>5.7700000000000005</v>
      </c>
      <c r="CS41" s="59">
        <v>380000</v>
      </c>
      <c r="CT41" s="67">
        <f>CS41</f>
        <v>380000</v>
      </c>
      <c r="CU41" s="25">
        <f t="shared" si="10"/>
        <v>2192600</v>
      </c>
      <c r="CV41" s="25">
        <f t="shared" si="5"/>
        <v>2192600</v>
      </c>
      <c r="CW41" s="25">
        <f t="shared" si="6"/>
        <v>2192600</v>
      </c>
      <c r="CX41" s="67">
        <f t="shared" si="7"/>
        <v>2192600</v>
      </c>
      <c r="CY41" s="25">
        <f t="shared" si="8"/>
        <v>438520</v>
      </c>
      <c r="CZ41" s="52">
        <f t="shared" si="9"/>
        <v>0.81427412211883587</v>
      </c>
      <c r="DA41" s="83">
        <v>427600</v>
      </c>
      <c r="DB41" s="67"/>
      <c r="DC41" s="67"/>
      <c r="DD41" s="61">
        <f>AG41/(W41*2080)</f>
        <v>0.49262881331192532</v>
      </c>
      <c r="DE41" s="24"/>
    </row>
    <row r="42" spans="1:109" ht="24.95" hidden="1" customHeight="1" x14ac:dyDescent="0.3">
      <c r="A42" s="13" t="s">
        <v>632</v>
      </c>
      <c r="B42" s="14" t="s">
        <v>633</v>
      </c>
      <c r="C42" s="14" t="s">
        <v>629</v>
      </c>
      <c r="D42" s="15" t="s">
        <v>630</v>
      </c>
      <c r="E42" s="15" t="s">
        <v>634</v>
      </c>
      <c r="F42" s="16">
        <v>39328</v>
      </c>
      <c r="G42" s="15" t="s">
        <v>446</v>
      </c>
      <c r="H42" s="15" t="s">
        <v>447</v>
      </c>
      <c r="I42" s="15" t="s">
        <v>448</v>
      </c>
      <c r="J42" s="15" t="s">
        <v>449</v>
      </c>
      <c r="K42" s="15" t="s">
        <v>450</v>
      </c>
      <c r="L42" s="15" t="s">
        <v>596</v>
      </c>
      <c r="M42" s="17">
        <v>1.24</v>
      </c>
      <c r="N42" s="17">
        <v>0.18</v>
      </c>
      <c r="O42" s="17">
        <v>2.87</v>
      </c>
      <c r="P42" s="17">
        <v>0.06</v>
      </c>
      <c r="Q42" s="17">
        <v>5.15</v>
      </c>
      <c r="R42" s="17">
        <v>0.26</v>
      </c>
      <c r="S42" s="17">
        <v>0</v>
      </c>
      <c r="T42" s="17">
        <v>0</v>
      </c>
      <c r="U42" s="17"/>
      <c r="V42" s="17">
        <f t="shared" si="0"/>
        <v>9.76</v>
      </c>
      <c r="W42" s="17">
        <f t="shared" si="1"/>
        <v>9.2600000000000016</v>
      </c>
      <c r="X42" s="17">
        <f t="shared" si="2"/>
        <v>0.5</v>
      </c>
      <c r="Y42" s="20">
        <f t="shared" si="3"/>
        <v>5.1229508196721314</v>
      </c>
      <c r="Z42" s="17">
        <v>49</v>
      </c>
      <c r="AA42" s="17">
        <v>50</v>
      </c>
      <c r="AB42" s="17"/>
      <c r="AC42" s="17"/>
      <c r="AD42" s="17"/>
      <c r="AE42" s="17"/>
      <c r="AF42" s="19">
        <v>14920</v>
      </c>
      <c r="AG42" s="19">
        <v>14800</v>
      </c>
      <c r="AH42" s="17"/>
      <c r="AI42" s="17"/>
      <c r="AJ42" s="17">
        <v>3</v>
      </c>
      <c r="AK42" s="17">
        <v>10</v>
      </c>
      <c r="AL42" s="17">
        <v>14</v>
      </c>
      <c r="AM42" s="17">
        <v>11</v>
      </c>
      <c r="AN42" s="17">
        <v>12</v>
      </c>
      <c r="AO42" s="17">
        <v>50</v>
      </c>
      <c r="AP42" s="19">
        <v>180000</v>
      </c>
      <c r="AQ42" s="19">
        <v>126400</v>
      </c>
      <c r="AR42" s="17">
        <v>0</v>
      </c>
      <c r="AS42" s="19">
        <v>334549</v>
      </c>
      <c r="AT42" s="17">
        <v>0</v>
      </c>
      <c r="AU42" s="17">
        <v>0</v>
      </c>
      <c r="AV42" s="17">
        <v>0</v>
      </c>
      <c r="AW42" s="17">
        <v>0</v>
      </c>
      <c r="AX42" s="19">
        <v>186000</v>
      </c>
      <c r="AY42" s="19">
        <v>195000</v>
      </c>
      <c r="AZ42" s="17">
        <v>0</v>
      </c>
      <c r="BA42" s="19">
        <v>195000</v>
      </c>
      <c r="BB42" s="17">
        <v>0</v>
      </c>
      <c r="BC42" s="17">
        <v>0</v>
      </c>
      <c r="BD42" s="17">
        <v>0</v>
      </c>
      <c r="BE42" s="17">
        <v>0</v>
      </c>
      <c r="BF42" s="19">
        <v>935496</v>
      </c>
      <c r="BG42" s="19">
        <v>924218</v>
      </c>
      <c r="BH42" s="19">
        <v>1072800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50">
        <f>80*AG42</f>
        <v>1184000</v>
      </c>
      <c r="BS42" s="50"/>
      <c r="BT42" s="19">
        <v>1070000</v>
      </c>
      <c r="BU42" s="19">
        <v>1401000</v>
      </c>
      <c r="BV42" s="19">
        <v>1541000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/>
      <c r="CC42" s="17">
        <v>0</v>
      </c>
      <c r="CD42" s="17">
        <v>0</v>
      </c>
      <c r="CE42" s="17">
        <v>0</v>
      </c>
      <c r="CF42" s="17">
        <v>0</v>
      </c>
      <c r="CG42" s="19">
        <v>1062459</v>
      </c>
      <c r="CH42" s="19">
        <v>474593</v>
      </c>
      <c r="CI42" s="19">
        <v>40000</v>
      </c>
      <c r="CJ42" s="19">
        <v>232794</v>
      </c>
      <c r="CK42" s="19">
        <v>3433955</v>
      </c>
      <c r="CL42" s="19">
        <v>3121211</v>
      </c>
      <c r="CM42" s="19">
        <v>3416143</v>
      </c>
      <c r="CN42" s="19">
        <v>180000</v>
      </c>
      <c r="CO42" s="19">
        <v>126400</v>
      </c>
      <c r="CP42" s="23">
        <v>334549</v>
      </c>
      <c r="CQ42" s="59" t="s">
        <v>98</v>
      </c>
      <c r="CR42" s="59">
        <f>AG42</f>
        <v>14800</v>
      </c>
      <c r="CS42" s="59">
        <v>350</v>
      </c>
      <c r="CT42" s="67">
        <f>CS42</f>
        <v>350</v>
      </c>
      <c r="CU42" s="25">
        <f t="shared" si="10"/>
        <v>5180000</v>
      </c>
      <c r="CV42" s="25">
        <f t="shared" si="5"/>
        <v>3996000</v>
      </c>
      <c r="CW42" s="25">
        <f t="shared" si="6"/>
        <v>3996000</v>
      </c>
      <c r="CX42" s="67">
        <f t="shared" si="7"/>
        <v>3996000</v>
      </c>
      <c r="CY42" s="25">
        <f t="shared" si="8"/>
        <v>799200</v>
      </c>
      <c r="CZ42" s="52">
        <f t="shared" si="9"/>
        <v>2.3888877264615944</v>
      </c>
      <c r="DA42" s="67">
        <v>0</v>
      </c>
      <c r="DB42" s="67"/>
      <c r="DC42" s="67"/>
      <c r="DD42" s="28"/>
      <c r="DE42" s="24"/>
    </row>
    <row r="43" spans="1:109" s="86" customFormat="1" ht="24.95" customHeight="1" x14ac:dyDescent="0.3">
      <c r="A43" s="76" t="s">
        <v>635</v>
      </c>
      <c r="B43" s="77" t="s">
        <v>636</v>
      </c>
      <c r="C43" s="14" t="s">
        <v>637</v>
      </c>
      <c r="D43" s="78" t="s">
        <v>638</v>
      </c>
      <c r="E43" s="78" t="s">
        <v>639</v>
      </c>
      <c r="F43" s="16">
        <v>39379</v>
      </c>
      <c r="G43" s="15" t="s">
        <v>457</v>
      </c>
      <c r="H43" s="15" t="s">
        <v>458</v>
      </c>
      <c r="I43" s="15" t="s">
        <v>459</v>
      </c>
      <c r="J43" s="78" t="s">
        <v>460</v>
      </c>
      <c r="K43" s="78" t="s">
        <v>474</v>
      </c>
      <c r="L43" s="78" t="s">
        <v>554</v>
      </c>
      <c r="M43" s="17">
        <v>0.9</v>
      </c>
      <c r="N43" s="17">
        <v>0.35</v>
      </c>
      <c r="O43" s="17">
        <v>0.06</v>
      </c>
      <c r="P43" s="17">
        <v>0.12</v>
      </c>
      <c r="Q43" s="17">
        <v>1</v>
      </c>
      <c r="R43" s="17">
        <v>1</v>
      </c>
      <c r="S43" s="17">
        <v>0</v>
      </c>
      <c r="T43" s="17">
        <v>0</v>
      </c>
      <c r="U43" s="17">
        <v>240</v>
      </c>
      <c r="V43" s="79">
        <f t="shared" si="0"/>
        <v>3.43</v>
      </c>
      <c r="W43" s="79">
        <f t="shared" si="1"/>
        <v>1.96</v>
      </c>
      <c r="X43" s="79">
        <f t="shared" si="2"/>
        <v>1.47</v>
      </c>
      <c r="Y43" s="80">
        <f t="shared" si="3"/>
        <v>42.857142857142854</v>
      </c>
      <c r="Z43" s="19">
        <v>1815</v>
      </c>
      <c r="AA43" s="19">
        <v>1650</v>
      </c>
      <c r="AB43" s="17"/>
      <c r="AC43" s="17"/>
      <c r="AD43" s="17"/>
      <c r="AE43" s="17"/>
      <c r="AF43" s="19">
        <v>1038</v>
      </c>
      <c r="AG43" s="17">
        <v>800</v>
      </c>
      <c r="AH43" s="17"/>
      <c r="AI43" s="17"/>
      <c r="AJ43" s="17"/>
      <c r="AK43" s="17"/>
      <c r="AL43" s="17"/>
      <c r="AM43" s="17"/>
      <c r="AN43" s="17"/>
      <c r="AO43" s="17"/>
      <c r="AP43" s="19">
        <v>105800</v>
      </c>
      <c r="AQ43" s="81">
        <v>88500</v>
      </c>
      <c r="AR43" s="17">
        <v>0</v>
      </c>
      <c r="AS43" s="19">
        <v>780560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9">
        <v>52000</v>
      </c>
      <c r="AZ43" s="17">
        <v>0</v>
      </c>
      <c r="BA43" s="19">
        <v>190000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50"/>
      <c r="BS43" s="50"/>
      <c r="BT43" s="81">
        <v>500000</v>
      </c>
      <c r="BU43" s="81">
        <v>600000</v>
      </c>
      <c r="BV43" s="81">
        <v>510000</v>
      </c>
      <c r="BW43" s="79">
        <v>0</v>
      </c>
      <c r="BX43" s="17">
        <v>0</v>
      </c>
      <c r="BY43" s="17">
        <v>0</v>
      </c>
      <c r="BZ43" s="17">
        <v>0</v>
      </c>
      <c r="CA43" s="17">
        <v>0</v>
      </c>
      <c r="CB43" s="17"/>
      <c r="CC43" s="17">
        <v>0</v>
      </c>
      <c r="CD43" s="17">
        <v>0</v>
      </c>
      <c r="CE43" s="17">
        <v>0</v>
      </c>
      <c r="CF43" s="17">
        <v>0</v>
      </c>
      <c r="CG43" s="19">
        <v>810686</v>
      </c>
      <c r="CH43" s="19">
        <v>751585</v>
      </c>
      <c r="CI43" s="17">
        <v>0</v>
      </c>
      <c r="CJ43" s="19">
        <v>595400</v>
      </c>
      <c r="CK43" s="81">
        <v>1416486</v>
      </c>
      <c r="CL43" s="81">
        <v>1492085</v>
      </c>
      <c r="CM43" s="81">
        <v>2075960</v>
      </c>
      <c r="CN43" s="81">
        <v>105800</v>
      </c>
      <c r="CO43" s="81">
        <v>88500</v>
      </c>
      <c r="CP43" s="82">
        <v>780560</v>
      </c>
      <c r="CQ43" s="83" t="s">
        <v>101</v>
      </c>
      <c r="CR43" s="84">
        <f>V43</f>
        <v>3.43</v>
      </c>
      <c r="CS43" s="83">
        <v>270000</v>
      </c>
      <c r="CT43" s="83">
        <f>CS43-(CS43*0.1)</f>
        <v>243000</v>
      </c>
      <c r="CU43" s="83">
        <f t="shared" si="10"/>
        <v>833490</v>
      </c>
      <c r="CV43" s="83">
        <f t="shared" si="5"/>
        <v>833490</v>
      </c>
      <c r="CW43" s="83">
        <f t="shared" si="6"/>
        <v>833490</v>
      </c>
      <c r="CX43" s="83">
        <f t="shared" si="7"/>
        <v>833490</v>
      </c>
      <c r="CY43" s="83">
        <f t="shared" si="8"/>
        <v>166698</v>
      </c>
      <c r="CZ43" s="52">
        <f>DB43/CP43</f>
        <v>0.20498103925386901</v>
      </c>
      <c r="DA43" s="67">
        <f>CY43</f>
        <v>166698</v>
      </c>
      <c r="DB43" s="83">
        <v>160000</v>
      </c>
      <c r="DC43" s="83" t="s">
        <v>137</v>
      </c>
      <c r="DD43" s="85">
        <f>AG43/(W43*2080)</f>
        <v>0.19623233908948196</v>
      </c>
      <c r="DE43" s="87" t="s">
        <v>112</v>
      </c>
    </row>
    <row r="44" spans="1:109" ht="24.95" hidden="1" customHeight="1" x14ac:dyDescent="0.3">
      <c r="A44" s="13" t="s">
        <v>640</v>
      </c>
      <c r="B44" s="14" t="s">
        <v>641</v>
      </c>
      <c r="C44" s="14" t="s">
        <v>637</v>
      </c>
      <c r="D44" s="15" t="s">
        <v>638</v>
      </c>
      <c r="E44" s="15" t="s">
        <v>642</v>
      </c>
      <c r="F44" s="16">
        <v>39379</v>
      </c>
      <c r="G44" s="15" t="s">
        <v>446</v>
      </c>
      <c r="H44" s="15" t="s">
        <v>447</v>
      </c>
      <c r="I44" s="15" t="s">
        <v>466</v>
      </c>
      <c r="J44" s="15" t="s">
        <v>643</v>
      </c>
      <c r="K44" s="15" t="s">
        <v>450</v>
      </c>
      <c r="L44" s="15" t="s">
        <v>497</v>
      </c>
      <c r="M44" s="17">
        <v>6.87</v>
      </c>
      <c r="N44" s="17">
        <v>0</v>
      </c>
      <c r="O44" s="17">
        <v>0</v>
      </c>
      <c r="P44" s="17">
        <v>7.0000000000000007E-2</v>
      </c>
      <c r="Q44" s="17">
        <v>0.7</v>
      </c>
      <c r="R44" s="17">
        <v>1.4</v>
      </c>
      <c r="S44" s="17">
        <v>0</v>
      </c>
      <c r="T44" s="17">
        <v>0</v>
      </c>
      <c r="U44" s="17"/>
      <c r="V44" s="17">
        <f t="shared" si="0"/>
        <v>9.0400000000000009</v>
      </c>
      <c r="W44" s="17">
        <f t="shared" si="1"/>
        <v>7.57</v>
      </c>
      <c r="X44" s="17">
        <f t="shared" si="2"/>
        <v>1.47</v>
      </c>
      <c r="Y44" s="20">
        <f t="shared" si="3"/>
        <v>16.261061946902654</v>
      </c>
      <c r="Z44" s="19">
        <v>2809</v>
      </c>
      <c r="AA44" s="19">
        <v>3500</v>
      </c>
      <c r="AB44" s="17"/>
      <c r="AC44" s="17"/>
      <c r="AD44" s="17"/>
      <c r="AE44" s="17"/>
      <c r="AF44" s="17">
        <v>496</v>
      </c>
      <c r="AG44" s="17">
        <v>520</v>
      </c>
      <c r="AH44" s="17"/>
      <c r="AI44" s="17"/>
      <c r="AJ44" s="17"/>
      <c r="AK44" s="17"/>
      <c r="AL44" s="17"/>
      <c r="AM44" s="17"/>
      <c r="AN44" s="17"/>
      <c r="AO44" s="17"/>
      <c r="AP44" s="17">
        <v>0</v>
      </c>
      <c r="AQ44" s="17">
        <v>0</v>
      </c>
      <c r="AR44" s="17">
        <v>0</v>
      </c>
      <c r="AS44" s="19">
        <v>470000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9">
        <v>100000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50"/>
      <c r="BS44" s="50"/>
      <c r="BT44" s="19">
        <v>2794000</v>
      </c>
      <c r="BU44" s="19">
        <v>2514000</v>
      </c>
      <c r="BV44" s="19">
        <v>2136000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/>
      <c r="CC44" s="17">
        <v>0</v>
      </c>
      <c r="CD44" s="17">
        <v>0</v>
      </c>
      <c r="CE44" s="17">
        <v>0</v>
      </c>
      <c r="CF44" s="17">
        <v>0</v>
      </c>
      <c r="CG44" s="19">
        <v>227374</v>
      </c>
      <c r="CH44" s="19">
        <v>227374</v>
      </c>
      <c r="CI44" s="17">
        <v>0</v>
      </c>
      <c r="CJ44" s="17">
        <v>0</v>
      </c>
      <c r="CK44" s="19">
        <v>2891600</v>
      </c>
      <c r="CL44" s="19">
        <v>2743774</v>
      </c>
      <c r="CM44" s="19">
        <v>2606000</v>
      </c>
      <c r="CN44" s="17">
        <v>0</v>
      </c>
      <c r="CO44" s="17">
        <v>0</v>
      </c>
      <c r="CP44" s="23">
        <v>470000</v>
      </c>
      <c r="CQ44" s="59" t="s">
        <v>101</v>
      </c>
      <c r="CR44" s="60">
        <f>V44</f>
        <v>9.0400000000000009</v>
      </c>
      <c r="CS44" s="59">
        <v>290000</v>
      </c>
      <c r="CT44" s="67">
        <f>CS44</f>
        <v>290000</v>
      </c>
      <c r="CU44" s="25">
        <f t="shared" si="10"/>
        <v>2621600.0000000005</v>
      </c>
      <c r="CV44" s="25">
        <f t="shared" si="5"/>
        <v>2621600.0000000005</v>
      </c>
      <c r="CW44" s="25">
        <f t="shared" si="6"/>
        <v>2621600.0000000005</v>
      </c>
      <c r="CX44" s="67">
        <f t="shared" si="7"/>
        <v>2621600.0000000005</v>
      </c>
      <c r="CY44" s="25">
        <f t="shared" si="8"/>
        <v>524320.00000000012</v>
      </c>
      <c r="CZ44" s="52">
        <f t="shared" si="9"/>
        <v>1.1155744680851067</v>
      </c>
      <c r="DA44" s="67">
        <v>71280</v>
      </c>
      <c r="DB44" s="67"/>
      <c r="DC44" s="67"/>
      <c r="DD44" s="61">
        <f>AG44/(W44*2080)</f>
        <v>3.3025099075297222E-2</v>
      </c>
      <c r="DE44" s="24" t="s">
        <v>111</v>
      </c>
    </row>
    <row r="45" spans="1:109" ht="24.95" hidden="1" customHeight="1" x14ac:dyDescent="0.3">
      <c r="A45" s="13" t="s">
        <v>644</v>
      </c>
      <c r="B45" s="14" t="s">
        <v>645</v>
      </c>
      <c r="C45" s="14" t="s">
        <v>646</v>
      </c>
      <c r="D45" s="15" t="s">
        <v>647</v>
      </c>
      <c r="E45" s="15" t="s">
        <v>648</v>
      </c>
      <c r="F45" s="16">
        <v>39328</v>
      </c>
      <c r="G45" s="15" t="s">
        <v>446</v>
      </c>
      <c r="H45" s="15" t="s">
        <v>447</v>
      </c>
      <c r="I45" s="15" t="s">
        <v>448</v>
      </c>
      <c r="J45" s="15" t="s">
        <v>649</v>
      </c>
      <c r="K45" s="15"/>
      <c r="L45" s="15" t="s">
        <v>518</v>
      </c>
      <c r="M45" s="17">
        <v>0</v>
      </c>
      <c r="N45" s="17">
        <v>0</v>
      </c>
      <c r="O45" s="17">
        <v>0</v>
      </c>
      <c r="P45" s="17">
        <v>0</v>
      </c>
      <c r="Q45" s="17">
        <v>3.33</v>
      </c>
      <c r="R45" s="17">
        <v>0.36</v>
      </c>
      <c r="S45" s="17">
        <v>0</v>
      </c>
      <c r="T45" s="17">
        <v>0</v>
      </c>
      <c r="U45" s="17"/>
      <c r="V45" s="17">
        <f t="shared" si="0"/>
        <v>3.69</v>
      </c>
      <c r="W45" s="17">
        <f t="shared" si="1"/>
        <v>3.33</v>
      </c>
      <c r="X45" s="17">
        <f t="shared" si="2"/>
        <v>0.36</v>
      </c>
      <c r="Y45" s="20">
        <f t="shared" si="3"/>
        <v>9.7560975609756095</v>
      </c>
      <c r="Z45" s="17">
        <v>61</v>
      </c>
      <c r="AA45" s="17">
        <v>65</v>
      </c>
      <c r="AB45" s="17"/>
      <c r="AC45" s="17"/>
      <c r="AD45" s="17"/>
      <c r="AE45" s="17"/>
      <c r="AF45" s="19">
        <v>1920</v>
      </c>
      <c r="AG45" s="19">
        <v>2700</v>
      </c>
      <c r="AH45" s="17"/>
      <c r="AI45" s="17"/>
      <c r="AJ45" s="17">
        <v>17</v>
      </c>
      <c r="AK45" s="17">
        <v>4</v>
      </c>
      <c r="AL45" s="17">
        <v>2</v>
      </c>
      <c r="AM45" s="17">
        <v>0</v>
      </c>
      <c r="AN45" s="17">
        <v>42</v>
      </c>
      <c r="AO45" s="17">
        <v>65</v>
      </c>
      <c r="AP45" s="19">
        <v>75000</v>
      </c>
      <c r="AQ45" s="19">
        <v>121000</v>
      </c>
      <c r="AR45" s="17">
        <v>0</v>
      </c>
      <c r="AS45" s="19">
        <v>199000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9">
        <v>85769</v>
      </c>
      <c r="BD45" s="17">
        <v>0</v>
      </c>
      <c r="BE45" s="19">
        <v>218000</v>
      </c>
      <c r="BF45" s="19">
        <v>103321</v>
      </c>
      <c r="BG45" s="19">
        <v>100877</v>
      </c>
      <c r="BH45" s="17">
        <v>0</v>
      </c>
      <c r="BI45" s="19">
        <v>144000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50">
        <f>80*AG45</f>
        <v>216000</v>
      </c>
      <c r="BS45" s="50"/>
      <c r="BT45" s="19">
        <v>499000</v>
      </c>
      <c r="BU45" s="19">
        <v>662000</v>
      </c>
      <c r="BV45" s="19">
        <v>902000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/>
      <c r="CC45" s="17">
        <v>0</v>
      </c>
      <c r="CD45" s="17">
        <v>0</v>
      </c>
      <c r="CE45" s="17">
        <v>0</v>
      </c>
      <c r="CF45" s="17">
        <v>0</v>
      </c>
      <c r="CG45" s="19">
        <v>178695</v>
      </c>
      <c r="CH45" s="19">
        <v>178695</v>
      </c>
      <c r="CI45" s="17">
        <v>0</v>
      </c>
      <c r="CJ45" s="17">
        <v>0</v>
      </c>
      <c r="CK45" s="19">
        <v>807282</v>
      </c>
      <c r="CL45" s="19">
        <v>1018380</v>
      </c>
      <c r="CM45" s="19">
        <v>1463000</v>
      </c>
      <c r="CN45" s="19">
        <v>75000</v>
      </c>
      <c r="CO45" s="19">
        <v>121000</v>
      </c>
      <c r="CP45" s="23">
        <v>199000</v>
      </c>
      <c r="CQ45" s="59" t="s">
        <v>101</v>
      </c>
      <c r="CR45" s="60">
        <f>V45</f>
        <v>3.69</v>
      </c>
      <c r="CS45" s="59">
        <v>375000</v>
      </c>
      <c r="CT45" s="67">
        <f>CS45</f>
        <v>375000</v>
      </c>
      <c r="CU45" s="25">
        <f t="shared" si="10"/>
        <v>1383750</v>
      </c>
      <c r="CV45" s="25">
        <f t="shared" si="5"/>
        <v>1167750</v>
      </c>
      <c r="CW45" s="25">
        <f>CV45</f>
        <v>1167750</v>
      </c>
      <c r="CX45" s="67">
        <f t="shared" si="7"/>
        <v>1167750</v>
      </c>
      <c r="CY45" s="25">
        <f t="shared" si="8"/>
        <v>233550</v>
      </c>
      <c r="CZ45" s="52">
        <f t="shared" si="9"/>
        <v>1.1736180904522613</v>
      </c>
      <c r="DA45" s="67">
        <v>97200</v>
      </c>
      <c r="DB45" s="67"/>
      <c r="DC45" s="67"/>
      <c r="DD45" s="28"/>
      <c r="DE45" s="24"/>
    </row>
    <row r="46" spans="1:109" ht="24.95" hidden="1" customHeight="1" x14ac:dyDescent="0.3">
      <c r="A46" s="13" t="s">
        <v>650</v>
      </c>
      <c r="B46" s="14" t="s">
        <v>651</v>
      </c>
      <c r="C46" s="14" t="s">
        <v>646</v>
      </c>
      <c r="D46" s="15" t="s">
        <v>647</v>
      </c>
      <c r="E46" s="15" t="s">
        <v>652</v>
      </c>
      <c r="F46" s="16">
        <v>39328</v>
      </c>
      <c r="G46" s="15" t="s">
        <v>446</v>
      </c>
      <c r="H46" s="15" t="s">
        <v>447</v>
      </c>
      <c r="I46" s="15" t="s">
        <v>448</v>
      </c>
      <c r="J46" s="15" t="s">
        <v>653</v>
      </c>
      <c r="K46" s="15" t="s">
        <v>482</v>
      </c>
      <c r="L46" s="15" t="s">
        <v>518</v>
      </c>
      <c r="M46" s="17">
        <v>3.9</v>
      </c>
      <c r="N46" s="17">
        <v>0</v>
      </c>
      <c r="O46" s="17">
        <v>0</v>
      </c>
      <c r="P46" s="17">
        <v>0</v>
      </c>
      <c r="Q46" s="17">
        <v>6.67</v>
      </c>
      <c r="R46" s="17">
        <v>1.25</v>
      </c>
      <c r="S46" s="17">
        <v>0</v>
      </c>
      <c r="T46" s="17">
        <v>0</v>
      </c>
      <c r="U46" s="17"/>
      <c r="V46" s="17">
        <f t="shared" si="0"/>
        <v>11.82</v>
      </c>
      <c r="W46" s="17">
        <f t="shared" si="1"/>
        <v>10.57</v>
      </c>
      <c r="X46" s="17">
        <f t="shared" si="2"/>
        <v>1.25</v>
      </c>
      <c r="Y46" s="20">
        <f t="shared" si="3"/>
        <v>10.575296108291033</v>
      </c>
      <c r="Z46" s="17">
        <v>86</v>
      </c>
      <c r="AA46" s="17">
        <v>90</v>
      </c>
      <c r="AB46" s="17">
        <v>52</v>
      </c>
      <c r="AC46" s="17">
        <v>56</v>
      </c>
      <c r="AD46" s="17"/>
      <c r="AE46" s="17"/>
      <c r="AF46" s="17"/>
      <c r="AG46" s="17"/>
      <c r="AH46" s="17"/>
      <c r="AI46" s="17"/>
      <c r="AJ46" s="17">
        <v>26</v>
      </c>
      <c r="AK46" s="17">
        <v>14</v>
      </c>
      <c r="AL46" s="17">
        <v>3</v>
      </c>
      <c r="AM46" s="17">
        <v>0</v>
      </c>
      <c r="AN46" s="17">
        <v>47</v>
      </c>
      <c r="AO46" s="17">
        <v>90</v>
      </c>
      <c r="AP46" s="19">
        <v>340000</v>
      </c>
      <c r="AQ46" s="19">
        <v>276000</v>
      </c>
      <c r="AR46" s="17">
        <v>0</v>
      </c>
      <c r="AS46" s="19">
        <v>300000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9">
        <v>300000</v>
      </c>
      <c r="BC46" s="17">
        <v>0</v>
      </c>
      <c r="BD46" s="17">
        <v>0</v>
      </c>
      <c r="BE46" s="19">
        <v>145000</v>
      </c>
      <c r="BF46" s="19">
        <v>1350000</v>
      </c>
      <c r="BG46" s="19">
        <v>1203200</v>
      </c>
      <c r="BH46" s="17">
        <v>0</v>
      </c>
      <c r="BI46" s="19">
        <v>1100000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50">
        <f>4000*12*AC46</f>
        <v>2688000</v>
      </c>
      <c r="BS46" s="50"/>
      <c r="BT46" s="19">
        <v>1950000</v>
      </c>
      <c r="BU46" s="19">
        <v>2174000</v>
      </c>
      <c r="BV46" s="19">
        <v>2110000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/>
      <c r="CC46" s="17">
        <v>0</v>
      </c>
      <c r="CD46" s="17">
        <v>0</v>
      </c>
      <c r="CE46" s="17">
        <v>0</v>
      </c>
      <c r="CF46" s="17">
        <v>0</v>
      </c>
      <c r="CG46" s="19">
        <v>2099530</v>
      </c>
      <c r="CH46" s="19">
        <v>2099530</v>
      </c>
      <c r="CI46" s="17">
        <v>0</v>
      </c>
      <c r="CJ46" s="19">
        <v>699000</v>
      </c>
      <c r="CK46" s="19">
        <v>5194717</v>
      </c>
      <c r="CL46" s="19">
        <v>4498013</v>
      </c>
      <c r="CM46" s="19">
        <v>4354000</v>
      </c>
      <c r="CN46" s="19">
        <v>340000</v>
      </c>
      <c r="CO46" s="19">
        <v>276000</v>
      </c>
      <c r="CP46" s="23">
        <v>300000</v>
      </c>
      <c r="CQ46" s="59" t="s">
        <v>72</v>
      </c>
      <c r="CR46" s="59">
        <f>AC46</f>
        <v>56</v>
      </c>
      <c r="CS46" s="59">
        <v>260000</v>
      </c>
      <c r="CT46" s="67">
        <f>CS46</f>
        <v>260000</v>
      </c>
      <c r="CU46" s="25">
        <f t="shared" si="10"/>
        <v>14560000</v>
      </c>
      <c r="CV46" s="25">
        <f t="shared" si="5"/>
        <v>11872000</v>
      </c>
      <c r="CW46" s="25">
        <f>CV46</f>
        <v>11872000</v>
      </c>
      <c r="CX46" s="67">
        <f t="shared" si="7"/>
        <v>11872000</v>
      </c>
      <c r="CY46" s="25">
        <f t="shared" si="8"/>
        <v>2374400</v>
      </c>
      <c r="CZ46" s="52">
        <f t="shared" si="9"/>
        <v>7.9146666666666663</v>
      </c>
      <c r="DA46" s="67">
        <v>64800</v>
      </c>
      <c r="DB46" s="67"/>
      <c r="DC46" s="67"/>
      <c r="DD46" s="28"/>
      <c r="DE46" s="24"/>
    </row>
    <row r="47" spans="1:109" ht="24.95" hidden="1" customHeight="1" x14ac:dyDescent="0.3">
      <c r="A47" s="13" t="s">
        <v>654</v>
      </c>
      <c r="B47" s="14" t="s">
        <v>655</v>
      </c>
      <c r="C47" s="14" t="s">
        <v>646</v>
      </c>
      <c r="D47" s="15" t="s">
        <v>647</v>
      </c>
      <c r="E47" s="15" t="s">
        <v>656</v>
      </c>
      <c r="F47" s="16">
        <v>39328</v>
      </c>
      <c r="G47" s="15" t="s">
        <v>446</v>
      </c>
      <c r="H47" s="15" t="s">
        <v>447</v>
      </c>
      <c r="I47" s="15" t="s">
        <v>466</v>
      </c>
      <c r="J47" s="15" t="s">
        <v>467</v>
      </c>
      <c r="K47" s="15" t="s">
        <v>474</v>
      </c>
      <c r="L47" s="15" t="s">
        <v>518</v>
      </c>
      <c r="M47" s="17">
        <v>0</v>
      </c>
      <c r="N47" s="17">
        <v>0</v>
      </c>
      <c r="O47" s="17">
        <v>0</v>
      </c>
      <c r="P47" s="17">
        <v>0</v>
      </c>
      <c r="Q47" s="17">
        <v>5</v>
      </c>
      <c r="R47" s="17">
        <v>33.08</v>
      </c>
      <c r="S47" s="17">
        <v>0</v>
      </c>
      <c r="T47" s="17">
        <v>0</v>
      </c>
      <c r="U47" s="17"/>
      <c r="V47" s="17">
        <f>M47+N47+O47+P47+Q47+R47-30.5</f>
        <v>7.5799999999999983</v>
      </c>
      <c r="W47" s="17">
        <f t="shared" si="1"/>
        <v>5</v>
      </c>
      <c r="X47" s="17">
        <f>N47+P47+R47-30.5</f>
        <v>2.5799999999999983</v>
      </c>
      <c r="Y47" s="20">
        <f t="shared" si="3"/>
        <v>34.036939313984156</v>
      </c>
      <c r="Z47" s="17">
        <v>85</v>
      </c>
      <c r="AA47" s="17">
        <v>90</v>
      </c>
      <c r="AB47" s="17"/>
      <c r="AC47" s="17"/>
      <c r="AD47" s="17">
        <v>0</v>
      </c>
      <c r="AE47" s="17">
        <v>0</v>
      </c>
      <c r="AF47" s="19">
        <v>5352</v>
      </c>
      <c r="AG47" s="19">
        <v>6396</v>
      </c>
      <c r="AH47" s="17"/>
      <c r="AI47" s="17"/>
      <c r="AJ47" s="17">
        <v>0</v>
      </c>
      <c r="AK47" s="17">
        <v>0</v>
      </c>
      <c r="AL47" s="17">
        <v>0</v>
      </c>
      <c r="AM47" s="17">
        <v>0</v>
      </c>
      <c r="AN47" s="17">
        <v>90</v>
      </c>
      <c r="AO47" s="17">
        <v>90</v>
      </c>
      <c r="AP47" s="19">
        <v>170400</v>
      </c>
      <c r="AQ47" s="19">
        <v>150000</v>
      </c>
      <c r="AR47" s="17">
        <v>0</v>
      </c>
      <c r="AS47" s="19">
        <v>264000</v>
      </c>
      <c r="AT47" s="17">
        <v>0</v>
      </c>
      <c r="AU47" s="17">
        <v>0</v>
      </c>
      <c r="AV47" s="17">
        <v>0</v>
      </c>
      <c r="AW47" s="17">
        <v>0</v>
      </c>
      <c r="AX47" s="19">
        <v>70000</v>
      </c>
      <c r="AY47" s="19">
        <v>30000</v>
      </c>
      <c r="AZ47" s="17">
        <v>0</v>
      </c>
      <c r="BA47" s="19">
        <v>70000</v>
      </c>
      <c r="BB47" s="19">
        <v>176158</v>
      </c>
      <c r="BC47" s="19">
        <v>18307</v>
      </c>
      <c r="BD47" s="17">
        <v>0</v>
      </c>
      <c r="BE47" s="19">
        <v>185000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50"/>
      <c r="BS47" s="50"/>
      <c r="BT47" s="19">
        <v>1540000</v>
      </c>
      <c r="BU47" s="19">
        <v>2533000</v>
      </c>
      <c r="BV47" s="19">
        <v>2492000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/>
      <c r="CC47" s="17">
        <v>0</v>
      </c>
      <c r="CD47" s="17">
        <v>0</v>
      </c>
      <c r="CE47" s="17">
        <v>0</v>
      </c>
      <c r="CF47" s="17">
        <v>0</v>
      </c>
      <c r="CG47" s="19">
        <v>4340676</v>
      </c>
      <c r="CH47" s="19">
        <v>4446273</v>
      </c>
      <c r="CI47" s="17">
        <v>0</v>
      </c>
      <c r="CJ47" s="19">
        <v>3427000</v>
      </c>
      <c r="CK47" s="19">
        <v>5597044</v>
      </c>
      <c r="CL47" s="19">
        <v>6201524</v>
      </c>
      <c r="CM47" s="19">
        <v>6438000</v>
      </c>
      <c r="CN47" s="19">
        <v>170400</v>
      </c>
      <c r="CO47" s="19">
        <v>150000</v>
      </c>
      <c r="CP47" s="23">
        <v>264000</v>
      </c>
      <c r="CQ47" s="59" t="s">
        <v>101</v>
      </c>
      <c r="CR47" s="60">
        <f>V47</f>
        <v>7.5799999999999983</v>
      </c>
      <c r="CS47" s="59">
        <v>375000</v>
      </c>
      <c r="CT47" s="67">
        <f>CS47-(CS47*0.1)</f>
        <v>337500</v>
      </c>
      <c r="CU47" s="25">
        <f t="shared" si="10"/>
        <v>2558249.9999999995</v>
      </c>
      <c r="CV47" s="25">
        <f t="shared" si="5"/>
        <v>2558249.9999999995</v>
      </c>
      <c r="CW47" s="25">
        <f>CV47</f>
        <v>2558249.9999999995</v>
      </c>
      <c r="CX47" s="67">
        <f t="shared" si="7"/>
        <v>2558249.9999999995</v>
      </c>
      <c r="CY47" s="25">
        <f t="shared" si="8"/>
        <v>511649.99999999994</v>
      </c>
      <c r="CZ47" s="52">
        <f t="shared" si="9"/>
        <v>1.9380681818181815</v>
      </c>
      <c r="DA47" s="67">
        <v>78300</v>
      </c>
      <c r="DB47" s="67"/>
      <c r="DC47" s="67"/>
      <c r="DD47" s="28"/>
      <c r="DE47" s="24" t="s">
        <v>124</v>
      </c>
    </row>
    <row r="48" spans="1:109" ht="24.95" hidden="1" customHeight="1" x14ac:dyDescent="0.3">
      <c r="A48" s="13" t="s">
        <v>657</v>
      </c>
      <c r="B48" s="14" t="s">
        <v>658</v>
      </c>
      <c r="C48" s="14" t="s">
        <v>659</v>
      </c>
      <c r="D48" s="15" t="s">
        <v>660</v>
      </c>
      <c r="E48" s="15" t="s">
        <v>661</v>
      </c>
      <c r="F48" s="16">
        <v>40360</v>
      </c>
      <c r="G48" s="15" t="s">
        <v>446</v>
      </c>
      <c r="H48" s="15" t="s">
        <v>447</v>
      </c>
      <c r="I48" s="15" t="s">
        <v>466</v>
      </c>
      <c r="J48" s="15" t="s">
        <v>126</v>
      </c>
      <c r="K48" s="15" t="s">
        <v>474</v>
      </c>
      <c r="L48" s="15" t="s">
        <v>536</v>
      </c>
      <c r="M48" s="17">
        <v>0</v>
      </c>
      <c r="N48" s="17">
        <v>0</v>
      </c>
      <c r="O48" s="17">
        <v>0</v>
      </c>
      <c r="P48" s="17">
        <v>0.23</v>
      </c>
      <c r="Q48" s="17">
        <v>1.6</v>
      </c>
      <c r="R48" s="17">
        <v>1.4</v>
      </c>
      <c r="S48" s="17">
        <v>0</v>
      </c>
      <c r="T48" s="17">
        <v>0</v>
      </c>
      <c r="U48" s="17"/>
      <c r="V48" s="17">
        <f t="shared" si="0"/>
        <v>3.23</v>
      </c>
      <c r="W48" s="17">
        <f t="shared" si="1"/>
        <v>1.6</v>
      </c>
      <c r="X48" s="17">
        <f t="shared" si="2"/>
        <v>1.63</v>
      </c>
      <c r="Y48" s="20">
        <f t="shared" si="3"/>
        <v>50.464396284829718</v>
      </c>
      <c r="Z48" s="17">
        <v>250</v>
      </c>
      <c r="AA48" s="17">
        <v>400</v>
      </c>
      <c r="AB48" s="17"/>
      <c r="AC48" s="17"/>
      <c r="AD48" s="17"/>
      <c r="AE48" s="17"/>
      <c r="AF48" s="17">
        <v>736</v>
      </c>
      <c r="AG48" s="17">
        <v>800</v>
      </c>
      <c r="AH48" s="17"/>
      <c r="AI48" s="17"/>
      <c r="AJ48" s="17"/>
      <c r="AK48" s="17"/>
      <c r="AL48" s="17"/>
      <c r="AM48" s="17"/>
      <c r="AN48" s="17"/>
      <c r="AO48" s="17"/>
      <c r="AP48" s="19">
        <v>90000</v>
      </c>
      <c r="AQ48" s="19">
        <v>67000</v>
      </c>
      <c r="AR48" s="17">
        <v>0</v>
      </c>
      <c r="AS48" s="19">
        <v>625235</v>
      </c>
      <c r="AT48" s="17">
        <v>0</v>
      </c>
      <c r="AU48" s="17">
        <v>0</v>
      </c>
      <c r="AV48" s="17">
        <v>0</v>
      </c>
      <c r="AW48" s="17">
        <v>0</v>
      </c>
      <c r="AX48" s="19">
        <v>15000</v>
      </c>
      <c r="AY48" s="19">
        <v>10000</v>
      </c>
      <c r="AZ48" s="17">
        <v>0</v>
      </c>
      <c r="BA48" s="19">
        <v>45000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50"/>
      <c r="BS48" s="50"/>
      <c r="BT48" s="19">
        <v>150000</v>
      </c>
      <c r="BU48" s="19">
        <v>203000</v>
      </c>
      <c r="BV48" s="19">
        <v>203000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/>
      <c r="CC48" s="17">
        <v>0</v>
      </c>
      <c r="CD48" s="17">
        <v>0</v>
      </c>
      <c r="CE48" s="17">
        <v>0</v>
      </c>
      <c r="CF48" s="17">
        <v>0</v>
      </c>
      <c r="CG48" s="19">
        <v>152517</v>
      </c>
      <c r="CH48" s="19">
        <v>226132</v>
      </c>
      <c r="CI48" s="17">
        <v>0</v>
      </c>
      <c r="CJ48" s="19">
        <v>377235</v>
      </c>
      <c r="CK48" s="19">
        <v>407517</v>
      </c>
      <c r="CL48" s="19">
        <v>493482</v>
      </c>
      <c r="CM48" s="19">
        <v>1250470</v>
      </c>
      <c r="CN48" s="19">
        <v>90000</v>
      </c>
      <c r="CO48" s="19">
        <v>67000</v>
      </c>
      <c r="CP48" s="23">
        <v>625235</v>
      </c>
      <c r="CQ48" s="59" t="s">
        <v>101</v>
      </c>
      <c r="CR48" s="60">
        <f>V48</f>
        <v>3.23</v>
      </c>
      <c r="CS48" s="59">
        <v>270000</v>
      </c>
      <c r="CT48" s="67">
        <f>CS48-(CS48*0.1)</f>
        <v>243000</v>
      </c>
      <c r="CU48" s="25">
        <f t="shared" si="10"/>
        <v>784890</v>
      </c>
      <c r="CV48" s="25">
        <f t="shared" si="5"/>
        <v>784890</v>
      </c>
      <c r="CW48" s="25">
        <f t="shared" si="6"/>
        <v>784890</v>
      </c>
      <c r="CX48" s="67">
        <f t="shared" si="7"/>
        <v>784890</v>
      </c>
      <c r="CY48" s="25">
        <f t="shared" si="8"/>
        <v>156978</v>
      </c>
      <c r="CZ48" s="52">
        <f t="shared" si="9"/>
        <v>0.25107039753052851</v>
      </c>
      <c r="DA48" s="67">
        <v>0</v>
      </c>
      <c r="DB48" s="67"/>
      <c r="DC48" s="67"/>
      <c r="DD48" s="28"/>
      <c r="DE48" s="24" t="s">
        <v>79</v>
      </c>
    </row>
    <row r="49" spans="1:109" ht="24.95" hidden="1" customHeight="1" x14ac:dyDescent="0.3">
      <c r="A49" s="13" t="s">
        <v>662</v>
      </c>
      <c r="B49" s="14" t="s">
        <v>663</v>
      </c>
      <c r="C49" s="14" t="s">
        <v>659</v>
      </c>
      <c r="D49" s="15" t="s">
        <v>660</v>
      </c>
      <c r="E49" s="15" t="s">
        <v>661</v>
      </c>
      <c r="F49" s="16">
        <v>33604</v>
      </c>
      <c r="G49" s="15" t="s">
        <v>446</v>
      </c>
      <c r="H49" s="15" t="s">
        <v>447</v>
      </c>
      <c r="I49" s="15" t="s">
        <v>466</v>
      </c>
      <c r="J49" s="15" t="s">
        <v>605</v>
      </c>
      <c r="K49" s="15" t="s">
        <v>461</v>
      </c>
      <c r="L49" s="15" t="s">
        <v>536</v>
      </c>
      <c r="M49" s="17">
        <v>0</v>
      </c>
      <c r="N49" s="17">
        <v>0</v>
      </c>
      <c r="O49" s="17">
        <v>0</v>
      </c>
      <c r="P49" s="17">
        <v>0.47</v>
      </c>
      <c r="Q49" s="17">
        <v>0.9</v>
      </c>
      <c r="R49" s="17">
        <v>0.2</v>
      </c>
      <c r="S49" s="17">
        <v>0</v>
      </c>
      <c r="T49" s="17">
        <v>0</v>
      </c>
      <c r="U49" s="17"/>
      <c r="V49" s="17">
        <f t="shared" si="0"/>
        <v>1.57</v>
      </c>
      <c r="W49" s="17">
        <f t="shared" si="1"/>
        <v>0.9</v>
      </c>
      <c r="X49" s="17">
        <f t="shared" si="2"/>
        <v>0.66999999999999993</v>
      </c>
      <c r="Y49" s="20">
        <f t="shared" si="3"/>
        <v>42.675159235668787</v>
      </c>
      <c r="Z49" s="17">
        <v>409</v>
      </c>
      <c r="AA49" s="17">
        <v>400</v>
      </c>
      <c r="AB49" s="17"/>
      <c r="AC49" s="17"/>
      <c r="AD49" s="17"/>
      <c r="AE49" s="17"/>
      <c r="AF49" s="17">
        <v>395</v>
      </c>
      <c r="AG49" s="17">
        <v>400</v>
      </c>
      <c r="AH49" s="17"/>
      <c r="AI49" s="17"/>
      <c r="AJ49" s="17"/>
      <c r="AK49" s="17"/>
      <c r="AL49" s="17"/>
      <c r="AM49" s="17"/>
      <c r="AN49" s="17"/>
      <c r="AO49" s="17"/>
      <c r="AP49" s="19">
        <v>51200</v>
      </c>
      <c r="AQ49" s="19">
        <v>67300</v>
      </c>
      <c r="AR49" s="17">
        <v>0</v>
      </c>
      <c r="AS49" s="19">
        <v>580394</v>
      </c>
      <c r="AT49" s="19">
        <v>25000</v>
      </c>
      <c r="AU49" s="19">
        <v>20000</v>
      </c>
      <c r="AV49" s="17">
        <v>0</v>
      </c>
      <c r="AW49" s="19">
        <v>43500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50"/>
      <c r="BS49" s="50"/>
      <c r="BT49" s="19">
        <v>230000</v>
      </c>
      <c r="BU49" s="19">
        <v>237000</v>
      </c>
      <c r="BV49" s="19">
        <v>237000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/>
      <c r="CC49" s="17">
        <v>0</v>
      </c>
      <c r="CD49" s="17">
        <v>0</v>
      </c>
      <c r="CE49" s="17">
        <v>0</v>
      </c>
      <c r="CF49" s="17">
        <v>0</v>
      </c>
      <c r="CG49" s="19">
        <v>96000</v>
      </c>
      <c r="CH49" s="19">
        <v>111285</v>
      </c>
      <c r="CI49" s="17">
        <v>0</v>
      </c>
      <c r="CJ49" s="19">
        <v>83893</v>
      </c>
      <c r="CK49" s="19">
        <v>402200</v>
      </c>
      <c r="CL49" s="19">
        <v>435585</v>
      </c>
      <c r="CM49" s="19">
        <v>944787</v>
      </c>
      <c r="CN49" s="19">
        <v>51200</v>
      </c>
      <c r="CO49" s="19">
        <v>67300</v>
      </c>
      <c r="CP49" s="23">
        <v>580394</v>
      </c>
      <c r="CQ49" s="59" t="s">
        <v>101</v>
      </c>
      <c r="CR49" s="60">
        <f>V49</f>
        <v>1.57</v>
      </c>
      <c r="CS49" s="59">
        <v>300000</v>
      </c>
      <c r="CT49" s="67">
        <f>CS49-(CS49*0.1)</f>
        <v>270000</v>
      </c>
      <c r="CU49" s="25">
        <f t="shared" si="10"/>
        <v>423900</v>
      </c>
      <c r="CV49" s="25">
        <f t="shared" si="5"/>
        <v>423900</v>
      </c>
      <c r="CW49" s="25">
        <f t="shared" si="6"/>
        <v>423900</v>
      </c>
      <c r="CX49" s="67">
        <f t="shared" si="7"/>
        <v>423900</v>
      </c>
      <c r="CY49" s="25">
        <f t="shared" si="8"/>
        <v>84780</v>
      </c>
      <c r="CZ49" s="52">
        <f t="shared" si="9"/>
        <v>0.1460731847675889</v>
      </c>
      <c r="DA49" s="67">
        <v>64800</v>
      </c>
      <c r="DB49" s="67"/>
      <c r="DC49" s="67"/>
      <c r="DD49" s="61">
        <f>AG49/(W49*2080)</f>
        <v>0.21367521367521367</v>
      </c>
      <c r="DE49" s="49" t="s">
        <v>112</v>
      </c>
    </row>
    <row r="50" spans="1:109" ht="24.95" hidden="1" customHeight="1" x14ac:dyDescent="0.3">
      <c r="A50" s="13" t="s">
        <v>664</v>
      </c>
      <c r="B50" s="14" t="s">
        <v>665</v>
      </c>
      <c r="C50" s="14" t="s">
        <v>666</v>
      </c>
      <c r="D50" s="15" t="s">
        <v>667</v>
      </c>
      <c r="E50" s="15" t="s">
        <v>656</v>
      </c>
      <c r="F50" s="16">
        <v>39385</v>
      </c>
      <c r="G50" s="15" t="s">
        <v>446</v>
      </c>
      <c r="H50" s="15" t="s">
        <v>447</v>
      </c>
      <c r="I50" s="15" t="s">
        <v>466</v>
      </c>
      <c r="J50" s="15" t="s">
        <v>467</v>
      </c>
      <c r="K50" s="15" t="s">
        <v>474</v>
      </c>
      <c r="L50" s="15" t="s">
        <v>542</v>
      </c>
      <c r="M50" s="17">
        <v>0</v>
      </c>
      <c r="N50" s="17">
        <v>0</v>
      </c>
      <c r="O50" s="17">
        <v>0.16</v>
      </c>
      <c r="P50" s="17">
        <v>0</v>
      </c>
      <c r="Q50" s="17">
        <v>0.8</v>
      </c>
      <c r="R50" s="17">
        <v>0</v>
      </c>
      <c r="S50" s="17">
        <v>0</v>
      </c>
      <c r="T50" s="17">
        <v>0</v>
      </c>
      <c r="U50" s="17">
        <v>30</v>
      </c>
      <c r="V50" s="17">
        <f t="shared" si="0"/>
        <v>0.96000000000000008</v>
      </c>
      <c r="W50" s="17">
        <f t="shared" si="1"/>
        <v>0.96000000000000008</v>
      </c>
      <c r="X50" s="17">
        <f t="shared" si="2"/>
        <v>0</v>
      </c>
      <c r="Y50" s="20">
        <f t="shared" si="3"/>
        <v>0</v>
      </c>
      <c r="Z50" s="17">
        <v>78</v>
      </c>
      <c r="AA50" s="17">
        <v>70</v>
      </c>
      <c r="AB50" s="17"/>
      <c r="AC50" s="17"/>
      <c r="AD50" s="17">
        <v>0</v>
      </c>
      <c r="AE50" s="17">
        <v>0</v>
      </c>
      <c r="AF50" s="19">
        <v>1100</v>
      </c>
      <c r="AG50" s="19">
        <v>2100</v>
      </c>
      <c r="AH50" s="17"/>
      <c r="AI50" s="17"/>
      <c r="AJ50" s="17"/>
      <c r="AK50" s="17"/>
      <c r="AL50" s="17"/>
      <c r="AM50" s="17"/>
      <c r="AN50" s="17"/>
      <c r="AO50" s="17"/>
      <c r="AP50" s="17">
        <v>0</v>
      </c>
      <c r="AQ50" s="17">
        <v>0</v>
      </c>
      <c r="AR50" s="17">
        <v>0</v>
      </c>
      <c r="AS50" s="19">
        <v>95000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9">
        <v>36000</v>
      </c>
      <c r="BK50" s="19">
        <v>39000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50"/>
      <c r="BS50" s="50"/>
      <c r="BT50" s="19">
        <v>95000</v>
      </c>
      <c r="BU50" s="19">
        <v>83000</v>
      </c>
      <c r="BV50" s="17">
        <v>0</v>
      </c>
      <c r="BW50" s="19">
        <v>60000</v>
      </c>
      <c r="BX50" s="17">
        <v>0</v>
      </c>
      <c r="BY50" s="17">
        <v>0</v>
      </c>
      <c r="BZ50" s="17">
        <v>0</v>
      </c>
      <c r="CA50" s="17">
        <v>0</v>
      </c>
      <c r="CB50" s="17"/>
      <c r="CC50" s="17">
        <v>0</v>
      </c>
      <c r="CD50" s="17">
        <v>0</v>
      </c>
      <c r="CE50" s="17">
        <v>0</v>
      </c>
      <c r="CF50" s="17">
        <v>0</v>
      </c>
      <c r="CG50" s="19">
        <v>19000</v>
      </c>
      <c r="CH50" s="19">
        <v>25000</v>
      </c>
      <c r="CI50" s="17">
        <v>0</v>
      </c>
      <c r="CJ50" s="19">
        <v>13000</v>
      </c>
      <c r="CK50" s="19">
        <v>150000</v>
      </c>
      <c r="CL50" s="19">
        <v>147000</v>
      </c>
      <c r="CM50" s="19">
        <v>168000</v>
      </c>
      <c r="CN50" s="17">
        <v>0</v>
      </c>
      <c r="CO50" s="17">
        <v>0</v>
      </c>
      <c r="CP50" s="23">
        <v>95000</v>
      </c>
      <c r="CQ50" s="59" t="s">
        <v>101</v>
      </c>
      <c r="CR50" s="60">
        <f>V50</f>
        <v>0.96000000000000008</v>
      </c>
      <c r="CS50" s="59">
        <v>290000</v>
      </c>
      <c r="CT50" s="67">
        <f>CS50</f>
        <v>290000</v>
      </c>
      <c r="CU50" s="25">
        <f t="shared" si="10"/>
        <v>278400</v>
      </c>
      <c r="CV50" s="25">
        <f t="shared" si="5"/>
        <v>278400</v>
      </c>
      <c r="CW50" s="25">
        <f t="shared" si="6"/>
        <v>278400</v>
      </c>
      <c r="CX50" s="67">
        <f t="shared" si="7"/>
        <v>278400</v>
      </c>
      <c r="CY50" s="25">
        <f t="shared" si="8"/>
        <v>55680</v>
      </c>
      <c r="CZ50" s="52">
        <f t="shared" si="9"/>
        <v>0.58610526315789468</v>
      </c>
      <c r="DA50" s="67">
        <v>44712</v>
      </c>
      <c r="DB50" s="67"/>
      <c r="DC50" s="67"/>
      <c r="DD50" s="28"/>
      <c r="DE50" s="49" t="s">
        <v>71</v>
      </c>
    </row>
    <row r="51" spans="1:109" ht="24.95" hidden="1" customHeight="1" x14ac:dyDescent="0.3">
      <c r="A51" s="13" t="s">
        <v>668</v>
      </c>
      <c r="B51" s="14" t="s">
        <v>669</v>
      </c>
      <c r="C51" s="14" t="s">
        <v>666</v>
      </c>
      <c r="D51" s="15" t="s">
        <v>667</v>
      </c>
      <c r="E51" s="15" t="s">
        <v>670</v>
      </c>
      <c r="F51" s="16">
        <v>39385</v>
      </c>
      <c r="G51" s="15" t="s">
        <v>446</v>
      </c>
      <c r="H51" s="15" t="s">
        <v>447</v>
      </c>
      <c r="I51" s="15" t="s">
        <v>466</v>
      </c>
      <c r="J51" s="15" t="s">
        <v>626</v>
      </c>
      <c r="K51" s="15" t="s">
        <v>474</v>
      </c>
      <c r="L51" s="15" t="s">
        <v>542</v>
      </c>
      <c r="M51" s="17">
        <v>0</v>
      </c>
      <c r="N51" s="17">
        <v>0</v>
      </c>
      <c r="O51" s="17">
        <v>0.23</v>
      </c>
      <c r="P51" s="17">
        <v>0</v>
      </c>
      <c r="Q51" s="17">
        <v>0.4</v>
      </c>
      <c r="R51" s="17">
        <v>0</v>
      </c>
      <c r="S51" s="17">
        <v>0</v>
      </c>
      <c r="T51" s="17">
        <v>0</v>
      </c>
      <c r="U51" s="17">
        <v>40</v>
      </c>
      <c r="V51" s="17">
        <f t="shared" si="0"/>
        <v>0.63</v>
      </c>
      <c r="W51" s="17">
        <f t="shared" si="1"/>
        <v>0.63</v>
      </c>
      <c r="X51" s="17">
        <f t="shared" si="2"/>
        <v>0</v>
      </c>
      <c r="Y51" s="20">
        <f t="shared" si="3"/>
        <v>0</v>
      </c>
      <c r="Z51" s="17">
        <v>95</v>
      </c>
      <c r="AA51" s="17">
        <v>95</v>
      </c>
      <c r="AB51" s="17"/>
      <c r="AC51" s="17"/>
      <c r="AD51" s="17"/>
      <c r="AE51" s="17"/>
      <c r="AF51" s="19">
        <v>1200</v>
      </c>
      <c r="AG51" s="19">
        <v>1250</v>
      </c>
      <c r="AH51" s="17"/>
      <c r="AI51" s="17"/>
      <c r="AJ51" s="17"/>
      <c r="AK51" s="17"/>
      <c r="AL51" s="17"/>
      <c r="AM51" s="17"/>
      <c r="AN51" s="17"/>
      <c r="AO51" s="17"/>
      <c r="AP51" s="17">
        <v>0</v>
      </c>
      <c r="AQ51" s="17">
        <v>0</v>
      </c>
      <c r="AR51" s="17">
        <v>0</v>
      </c>
      <c r="AS51" s="19">
        <v>84000</v>
      </c>
      <c r="AT51" s="17">
        <v>0</v>
      </c>
      <c r="AU51" s="17">
        <v>0</v>
      </c>
      <c r="AV51" s="17">
        <v>0</v>
      </c>
      <c r="AW51" s="17">
        <v>0</v>
      </c>
      <c r="AX51" s="19">
        <v>10000</v>
      </c>
      <c r="AY51" s="19">
        <v>25000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9">
        <v>17000</v>
      </c>
      <c r="BG51" s="19">
        <v>18000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50"/>
      <c r="BS51" s="50"/>
      <c r="BT51" s="19">
        <v>103000</v>
      </c>
      <c r="BU51" s="19">
        <v>68000</v>
      </c>
      <c r="BV51" s="17">
        <v>0</v>
      </c>
      <c r="BW51" s="19">
        <v>54000</v>
      </c>
      <c r="BX51" s="17">
        <v>0</v>
      </c>
      <c r="BY51" s="17">
        <v>0</v>
      </c>
      <c r="BZ51" s="17">
        <v>0</v>
      </c>
      <c r="CA51" s="17">
        <v>0</v>
      </c>
      <c r="CB51" s="17"/>
      <c r="CC51" s="17">
        <v>0</v>
      </c>
      <c r="CD51" s="17">
        <v>0</v>
      </c>
      <c r="CE51" s="17">
        <v>0</v>
      </c>
      <c r="CF51" s="17">
        <v>0</v>
      </c>
      <c r="CG51" s="19">
        <v>8000</v>
      </c>
      <c r="CH51" s="19">
        <v>29800</v>
      </c>
      <c r="CI51" s="17">
        <v>0</v>
      </c>
      <c r="CJ51" s="19">
        <v>20800</v>
      </c>
      <c r="CK51" s="19">
        <v>138000</v>
      </c>
      <c r="CL51" s="19">
        <v>140800</v>
      </c>
      <c r="CM51" s="19">
        <v>158800</v>
      </c>
      <c r="CN51" s="17">
        <v>0</v>
      </c>
      <c r="CO51" s="17">
        <v>0</v>
      </c>
      <c r="CP51" s="23">
        <v>84000</v>
      </c>
      <c r="CQ51" s="59" t="s">
        <v>83</v>
      </c>
      <c r="CR51" s="60">
        <f>W51</f>
        <v>0.63</v>
      </c>
      <c r="CS51" s="59">
        <v>300000</v>
      </c>
      <c r="CT51" s="67">
        <f>CS51</f>
        <v>300000</v>
      </c>
      <c r="CU51" s="25">
        <f t="shared" si="10"/>
        <v>189000</v>
      </c>
      <c r="CV51" s="25">
        <f t="shared" si="5"/>
        <v>189000</v>
      </c>
      <c r="CW51" s="25">
        <f t="shared" si="6"/>
        <v>189000</v>
      </c>
      <c r="CX51" s="67">
        <f t="shared" si="7"/>
        <v>189000</v>
      </c>
      <c r="CY51" s="25">
        <f t="shared" si="8"/>
        <v>37800</v>
      </c>
      <c r="CZ51" s="52">
        <f t="shared" si="9"/>
        <v>0.45</v>
      </c>
      <c r="DA51" s="67">
        <v>68040</v>
      </c>
      <c r="DB51" s="67"/>
      <c r="DC51" s="67"/>
      <c r="DD51" s="61">
        <f>AG51/(W51*2080)</f>
        <v>0.95390720390720385</v>
      </c>
      <c r="DE51" s="49" t="s">
        <v>71</v>
      </c>
    </row>
    <row r="52" spans="1:109" ht="24.95" hidden="1" customHeight="1" x14ac:dyDescent="0.3">
      <c r="A52" s="13" t="s">
        <v>671</v>
      </c>
      <c r="B52" s="14" t="s">
        <v>672</v>
      </c>
      <c r="C52" s="14" t="s">
        <v>673</v>
      </c>
      <c r="D52" s="15" t="s">
        <v>674</v>
      </c>
      <c r="E52" s="15" t="s">
        <v>675</v>
      </c>
      <c r="F52" s="16">
        <v>38441</v>
      </c>
      <c r="G52" s="15" t="s">
        <v>446</v>
      </c>
      <c r="H52" s="15" t="s">
        <v>447</v>
      </c>
      <c r="I52" s="15" t="s">
        <v>448</v>
      </c>
      <c r="J52" s="15" t="s">
        <v>653</v>
      </c>
      <c r="K52" s="15" t="s">
        <v>482</v>
      </c>
      <c r="L52" s="15" t="s">
        <v>566</v>
      </c>
      <c r="M52" s="17">
        <v>0</v>
      </c>
      <c r="N52" s="17">
        <v>0</v>
      </c>
      <c r="O52" s="17">
        <v>0</v>
      </c>
      <c r="P52" s="17">
        <v>0.31</v>
      </c>
      <c r="Q52" s="17">
        <v>2</v>
      </c>
      <c r="R52" s="17">
        <v>4</v>
      </c>
      <c r="S52" s="17">
        <v>0</v>
      </c>
      <c r="T52" s="17">
        <v>0</v>
      </c>
      <c r="U52" s="17">
        <v>8</v>
      </c>
      <c r="V52" s="17">
        <f t="shared" si="0"/>
        <v>6.3100000000000005</v>
      </c>
      <c r="W52" s="17">
        <f t="shared" si="1"/>
        <v>2</v>
      </c>
      <c r="X52" s="17">
        <f t="shared" si="2"/>
        <v>4.3099999999999996</v>
      </c>
      <c r="Y52" s="20">
        <f t="shared" si="3"/>
        <v>68.304278922345475</v>
      </c>
      <c r="Z52" s="17">
        <v>47</v>
      </c>
      <c r="AA52" s="17">
        <v>52</v>
      </c>
      <c r="AB52" s="17">
        <v>23</v>
      </c>
      <c r="AC52" s="17">
        <v>27</v>
      </c>
      <c r="AD52" s="17"/>
      <c r="AE52" s="17"/>
      <c r="AF52" s="17"/>
      <c r="AG52" s="17"/>
      <c r="AH52" s="17"/>
      <c r="AI52" s="17"/>
      <c r="AJ52" s="17">
        <v>0</v>
      </c>
      <c r="AK52" s="17">
        <v>0</v>
      </c>
      <c r="AL52" s="17">
        <v>0</v>
      </c>
      <c r="AM52" s="17">
        <v>0</v>
      </c>
      <c r="AN52" s="17">
        <v>52</v>
      </c>
      <c r="AO52" s="17">
        <v>52</v>
      </c>
      <c r="AP52" s="19">
        <v>535000</v>
      </c>
      <c r="AQ52" s="19">
        <v>600000</v>
      </c>
      <c r="AR52" s="17">
        <v>0</v>
      </c>
      <c r="AS52" s="19">
        <v>700000</v>
      </c>
      <c r="AT52" s="17">
        <v>0</v>
      </c>
      <c r="AU52" s="17">
        <v>0</v>
      </c>
      <c r="AV52" s="17">
        <v>0</v>
      </c>
      <c r="AW52" s="17">
        <v>0</v>
      </c>
      <c r="AX52" s="19">
        <v>2300000</v>
      </c>
      <c r="AY52" s="19">
        <v>2482832</v>
      </c>
      <c r="AZ52" s="17">
        <v>0</v>
      </c>
      <c r="BA52" s="19">
        <v>2653265</v>
      </c>
      <c r="BB52" s="17">
        <v>0</v>
      </c>
      <c r="BC52" s="17">
        <v>0</v>
      </c>
      <c r="BD52" s="17">
        <v>0</v>
      </c>
      <c r="BE52" s="17">
        <v>0</v>
      </c>
      <c r="BF52" s="19">
        <v>381970</v>
      </c>
      <c r="BG52" s="19">
        <v>360990</v>
      </c>
      <c r="BH52" s="17">
        <v>0</v>
      </c>
      <c r="BI52" s="19">
        <v>366000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50">
        <f>4000*12*AC52</f>
        <v>1296000</v>
      </c>
      <c r="BS52" s="50"/>
      <c r="BT52" s="19">
        <v>1700000</v>
      </c>
      <c r="BU52" s="19">
        <v>1508000</v>
      </c>
      <c r="BV52" s="19">
        <v>1471000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/>
      <c r="CC52" s="17">
        <v>0</v>
      </c>
      <c r="CD52" s="17">
        <v>0</v>
      </c>
      <c r="CE52" s="17">
        <v>0</v>
      </c>
      <c r="CF52" s="17">
        <v>0</v>
      </c>
      <c r="CG52" s="19">
        <v>15000</v>
      </c>
      <c r="CH52" s="17">
        <v>0</v>
      </c>
      <c r="CI52" s="17">
        <v>0</v>
      </c>
      <c r="CJ52" s="17">
        <v>0</v>
      </c>
      <c r="CK52" s="19">
        <v>4931970</v>
      </c>
      <c r="CL52" s="19">
        <v>4951822</v>
      </c>
      <c r="CM52" s="19">
        <v>5190265</v>
      </c>
      <c r="CN52" s="19">
        <v>535000</v>
      </c>
      <c r="CO52" s="19">
        <v>600000</v>
      </c>
      <c r="CP52" s="23">
        <v>700000</v>
      </c>
      <c r="CQ52" s="59" t="s">
        <v>72</v>
      </c>
      <c r="CR52" s="59">
        <f>AC52</f>
        <v>27</v>
      </c>
      <c r="CS52" s="59">
        <v>260000</v>
      </c>
      <c r="CT52" s="67">
        <f>CS52-(CS52*0.1)</f>
        <v>234000</v>
      </c>
      <c r="CU52" s="25">
        <f t="shared" si="10"/>
        <v>6318000</v>
      </c>
      <c r="CV52" s="25">
        <f t="shared" si="5"/>
        <v>5022000</v>
      </c>
      <c r="CW52" s="25">
        <f t="shared" si="6"/>
        <v>5022000</v>
      </c>
      <c r="CX52" s="67">
        <f t="shared" si="7"/>
        <v>5022000</v>
      </c>
      <c r="CY52" s="25">
        <f t="shared" si="8"/>
        <v>1004400</v>
      </c>
      <c r="CZ52" s="52">
        <f t="shared" si="9"/>
        <v>1.4348571428571428</v>
      </c>
      <c r="DB52" s="67"/>
      <c r="DC52" s="67"/>
      <c r="DD52" s="28"/>
      <c r="DE52" s="49" t="s">
        <v>79</v>
      </c>
    </row>
    <row r="53" spans="1:109" ht="24.95" hidden="1" customHeight="1" x14ac:dyDescent="0.3">
      <c r="A53" s="13" t="s">
        <v>676</v>
      </c>
      <c r="B53" s="14" t="s">
        <v>677</v>
      </c>
      <c r="C53" s="14" t="s">
        <v>678</v>
      </c>
      <c r="D53" s="15" t="s">
        <v>679</v>
      </c>
      <c r="E53" s="15" t="s">
        <v>679</v>
      </c>
      <c r="F53" s="16">
        <v>40443</v>
      </c>
      <c r="G53" s="15" t="s">
        <v>446</v>
      </c>
      <c r="H53" s="15" t="s">
        <v>447</v>
      </c>
      <c r="I53" s="15" t="s">
        <v>466</v>
      </c>
      <c r="J53" s="15" t="s">
        <v>467</v>
      </c>
      <c r="K53" s="15" t="s">
        <v>517</v>
      </c>
      <c r="L53" s="15" t="s">
        <v>483</v>
      </c>
      <c r="M53" s="17">
        <v>2.2999999999999998</v>
      </c>
      <c r="N53" s="17">
        <v>1</v>
      </c>
      <c r="O53" s="17">
        <v>0</v>
      </c>
      <c r="P53" s="17">
        <v>0</v>
      </c>
      <c r="Q53" s="17">
        <v>28.5</v>
      </c>
      <c r="R53" s="17">
        <v>9.1999999999999993</v>
      </c>
      <c r="S53" s="17">
        <v>9</v>
      </c>
      <c r="T53" s="17">
        <v>12</v>
      </c>
      <c r="U53" s="17">
        <v>60</v>
      </c>
      <c r="V53" s="17">
        <f t="shared" si="0"/>
        <v>41</v>
      </c>
      <c r="W53" s="17">
        <f t="shared" si="1"/>
        <v>30.8</v>
      </c>
      <c r="X53" s="17">
        <f t="shared" si="2"/>
        <v>10.199999999999999</v>
      </c>
      <c r="Y53" s="20">
        <f t="shared" si="3"/>
        <v>24.878048780487802</v>
      </c>
      <c r="Z53" s="17">
        <v>310</v>
      </c>
      <c r="AA53" s="17">
        <v>325</v>
      </c>
      <c r="AB53" s="17">
        <v>15</v>
      </c>
      <c r="AC53" s="17">
        <v>15</v>
      </c>
      <c r="AD53" s="17">
        <v>15</v>
      </c>
      <c r="AE53" s="17">
        <v>15</v>
      </c>
      <c r="AF53" s="19">
        <v>1200</v>
      </c>
      <c r="AG53" s="19">
        <v>1200</v>
      </c>
      <c r="AH53" s="17"/>
      <c r="AI53" s="17"/>
      <c r="AJ53" s="17">
        <v>20</v>
      </c>
      <c r="AK53" s="17">
        <v>85</v>
      </c>
      <c r="AL53" s="17">
        <v>135</v>
      </c>
      <c r="AM53" s="17">
        <v>85</v>
      </c>
      <c r="AN53" s="17">
        <v>0</v>
      </c>
      <c r="AO53" s="17">
        <v>325</v>
      </c>
      <c r="AP53" s="17">
        <v>0</v>
      </c>
      <c r="AQ53" s="19">
        <v>372600</v>
      </c>
      <c r="AR53" s="17">
        <v>0</v>
      </c>
      <c r="AS53" s="19">
        <v>755000</v>
      </c>
      <c r="AT53" s="17">
        <v>0</v>
      </c>
      <c r="AU53" s="19">
        <v>400000</v>
      </c>
      <c r="AV53" s="17">
        <v>0</v>
      </c>
      <c r="AW53" s="19">
        <v>450000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9">
        <v>382000</v>
      </c>
      <c r="BH53" s="17">
        <v>0</v>
      </c>
      <c r="BI53" s="19">
        <v>400000</v>
      </c>
      <c r="BJ53" s="17">
        <v>0</v>
      </c>
      <c r="BK53" s="19">
        <v>1380000</v>
      </c>
      <c r="BL53" s="17">
        <v>0</v>
      </c>
      <c r="BM53" s="19">
        <v>1500000</v>
      </c>
      <c r="BN53" s="17">
        <v>0</v>
      </c>
      <c r="BO53" s="17">
        <v>0</v>
      </c>
      <c r="BP53" s="17">
        <v>0</v>
      </c>
      <c r="BQ53" s="17">
        <v>0</v>
      </c>
      <c r="BR53" s="50"/>
      <c r="BS53" s="50"/>
      <c r="BT53" s="17">
        <v>0</v>
      </c>
      <c r="BU53" s="19">
        <v>2140000</v>
      </c>
      <c r="BV53" s="19">
        <v>2293000</v>
      </c>
      <c r="BW53" s="17">
        <v>0</v>
      </c>
      <c r="BX53" s="17">
        <v>0</v>
      </c>
      <c r="BY53" s="17">
        <v>0</v>
      </c>
      <c r="BZ53" s="17">
        <v>0</v>
      </c>
      <c r="CA53" s="19">
        <v>5500000</v>
      </c>
      <c r="CB53" s="19"/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9">
        <v>5630000</v>
      </c>
      <c r="CI53" s="17">
        <v>0</v>
      </c>
      <c r="CJ53" s="19">
        <v>4505800</v>
      </c>
      <c r="CK53" s="17">
        <v>0</v>
      </c>
      <c r="CL53" s="19">
        <v>16397000</v>
      </c>
      <c r="CM53" s="19">
        <v>15403800</v>
      </c>
      <c r="CN53" s="17">
        <v>0</v>
      </c>
      <c r="CO53" s="19">
        <v>372600</v>
      </c>
      <c r="CP53" s="23">
        <v>755000</v>
      </c>
      <c r="CQ53" s="59" t="s">
        <v>72</v>
      </c>
      <c r="CR53" s="59">
        <f>AC53</f>
        <v>15</v>
      </c>
      <c r="CS53" s="59">
        <v>250000</v>
      </c>
      <c r="CT53" s="67">
        <f>CS53</f>
        <v>250000</v>
      </c>
      <c r="CU53" s="25">
        <f t="shared" si="10"/>
        <v>3750000</v>
      </c>
      <c r="CV53" s="25">
        <f t="shared" si="5"/>
        <v>3750000</v>
      </c>
      <c r="CW53" s="25">
        <f t="shared" si="6"/>
        <v>3750000</v>
      </c>
      <c r="CX53" s="67">
        <f t="shared" si="7"/>
        <v>3750000</v>
      </c>
      <c r="CY53" s="25">
        <f t="shared" si="8"/>
        <v>750000</v>
      </c>
      <c r="CZ53" s="52">
        <f t="shared" si="9"/>
        <v>0.99337748344370858</v>
      </c>
      <c r="DB53" s="67"/>
      <c r="DC53" s="67"/>
      <c r="DD53" s="28"/>
      <c r="DE53" s="49" t="s">
        <v>75</v>
      </c>
    </row>
    <row r="54" spans="1:109" ht="24.95" hidden="1" customHeight="1" x14ac:dyDescent="0.3">
      <c r="A54" s="13" t="s">
        <v>680</v>
      </c>
      <c r="B54" s="14" t="s">
        <v>681</v>
      </c>
      <c r="C54" s="14" t="s">
        <v>678</v>
      </c>
      <c r="D54" s="15" t="s">
        <v>679</v>
      </c>
      <c r="E54" s="15" t="s">
        <v>679</v>
      </c>
      <c r="F54" s="16">
        <v>40443</v>
      </c>
      <c r="G54" s="15" t="s">
        <v>446</v>
      </c>
      <c r="H54" s="15" t="s">
        <v>447</v>
      </c>
      <c r="I54" s="15" t="s">
        <v>448</v>
      </c>
      <c r="J54" s="15" t="s">
        <v>481</v>
      </c>
      <c r="K54" s="15" t="s">
        <v>482</v>
      </c>
      <c r="L54" s="15" t="s">
        <v>483</v>
      </c>
      <c r="M54" s="17">
        <v>0</v>
      </c>
      <c r="N54" s="17">
        <v>0</v>
      </c>
      <c r="O54" s="17">
        <v>0</v>
      </c>
      <c r="P54" s="17">
        <v>0</v>
      </c>
      <c r="Q54" s="17">
        <v>3.2</v>
      </c>
      <c r="R54" s="17">
        <v>1</v>
      </c>
      <c r="S54" s="17">
        <v>1</v>
      </c>
      <c r="T54" s="17">
        <v>0.2</v>
      </c>
      <c r="U54" s="17">
        <v>30</v>
      </c>
      <c r="V54" s="17">
        <f t="shared" si="0"/>
        <v>4.2</v>
      </c>
      <c r="W54" s="17">
        <f t="shared" si="1"/>
        <v>3.2</v>
      </c>
      <c r="X54" s="17">
        <f t="shared" si="2"/>
        <v>1</v>
      </c>
      <c r="Y54" s="20">
        <f t="shared" si="3"/>
        <v>23.809523809523807</v>
      </c>
      <c r="Z54" s="17">
        <v>31</v>
      </c>
      <c r="AA54" s="17">
        <v>50</v>
      </c>
      <c r="AB54" s="17">
        <v>5</v>
      </c>
      <c r="AC54" s="17">
        <v>5</v>
      </c>
      <c r="AD54" s="17"/>
      <c r="AE54" s="17"/>
      <c r="AF54" s="17">
        <v>0</v>
      </c>
      <c r="AG54" s="17">
        <v>0</v>
      </c>
      <c r="AH54" s="17"/>
      <c r="AI54" s="17"/>
      <c r="AJ54" s="17">
        <v>0</v>
      </c>
      <c r="AK54" s="17">
        <v>5</v>
      </c>
      <c r="AL54" s="17">
        <v>25</v>
      </c>
      <c r="AM54" s="17">
        <v>20</v>
      </c>
      <c r="AN54" s="17">
        <v>0</v>
      </c>
      <c r="AO54" s="17">
        <v>50</v>
      </c>
      <c r="AP54" s="17">
        <v>0</v>
      </c>
      <c r="AQ54" s="19">
        <v>443500</v>
      </c>
      <c r="AR54" s="17">
        <v>0</v>
      </c>
      <c r="AS54" s="19">
        <v>500000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9">
        <v>30000</v>
      </c>
      <c r="BH54" s="17">
        <v>0</v>
      </c>
      <c r="BI54" s="19">
        <v>50000</v>
      </c>
      <c r="BJ54" s="17">
        <v>0</v>
      </c>
      <c r="BK54" s="19">
        <v>72000</v>
      </c>
      <c r="BL54" s="17">
        <v>0</v>
      </c>
      <c r="BM54" s="19">
        <v>100000</v>
      </c>
      <c r="BN54" s="17">
        <v>0</v>
      </c>
      <c r="BO54" s="17">
        <v>0</v>
      </c>
      <c r="BP54" s="17">
        <v>0</v>
      </c>
      <c r="BQ54" s="17">
        <v>0</v>
      </c>
      <c r="BR54" s="50">
        <f>10000*12*AC54</f>
        <v>600000</v>
      </c>
      <c r="BS54" s="50"/>
      <c r="BT54" s="17">
        <v>0</v>
      </c>
      <c r="BU54" s="17">
        <v>0</v>
      </c>
      <c r="BV54" s="17">
        <v>0</v>
      </c>
      <c r="BW54" s="19">
        <v>500000</v>
      </c>
      <c r="BX54" s="17">
        <v>0</v>
      </c>
      <c r="BY54" s="17">
        <v>0</v>
      </c>
      <c r="BZ54" s="17">
        <v>0</v>
      </c>
      <c r="CA54" s="17">
        <v>0</v>
      </c>
      <c r="CB54" s="17"/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9">
        <v>1060000</v>
      </c>
      <c r="CI54" s="17">
        <v>0</v>
      </c>
      <c r="CJ54" s="19">
        <v>612700</v>
      </c>
      <c r="CK54" s="17">
        <v>0</v>
      </c>
      <c r="CL54" s="19">
        <v>1605500</v>
      </c>
      <c r="CM54" s="19">
        <v>1762700</v>
      </c>
      <c r="CN54" s="17">
        <v>0</v>
      </c>
      <c r="CO54" s="19">
        <v>443500</v>
      </c>
      <c r="CP54" s="23">
        <v>500000</v>
      </c>
      <c r="CQ54" s="59" t="s">
        <v>72</v>
      </c>
      <c r="CR54" s="59">
        <f>AC54</f>
        <v>5</v>
      </c>
      <c r="CS54" s="59">
        <v>250000</v>
      </c>
      <c r="CT54" s="67">
        <f>CS54</f>
        <v>250000</v>
      </c>
      <c r="CU54" s="25">
        <f t="shared" si="10"/>
        <v>1250000</v>
      </c>
      <c r="CV54" s="25">
        <f t="shared" si="5"/>
        <v>650000</v>
      </c>
      <c r="CW54" s="25">
        <f t="shared" si="6"/>
        <v>650000</v>
      </c>
      <c r="CX54" s="67">
        <f t="shared" si="7"/>
        <v>650000</v>
      </c>
      <c r="CY54" s="25">
        <f t="shared" si="8"/>
        <v>130000</v>
      </c>
      <c r="CZ54" s="52">
        <f t="shared" si="9"/>
        <v>0.26</v>
      </c>
      <c r="DB54" s="67"/>
      <c r="DC54" s="67"/>
      <c r="DD54" s="28"/>
      <c r="DE54" s="49" t="s">
        <v>75</v>
      </c>
    </row>
    <row r="55" spans="1:109" ht="24.95" customHeight="1" x14ac:dyDescent="0.3">
      <c r="A55" s="13" t="s">
        <v>452</v>
      </c>
      <c r="B55" s="14" t="s">
        <v>682</v>
      </c>
      <c r="C55" s="14" t="s">
        <v>678</v>
      </c>
      <c r="D55" s="15" t="s">
        <v>679</v>
      </c>
      <c r="E55" s="15" t="s">
        <v>679</v>
      </c>
      <c r="F55" s="16">
        <v>40443</v>
      </c>
      <c r="G55" s="15" t="s">
        <v>457</v>
      </c>
      <c r="H55" s="15" t="s">
        <v>458</v>
      </c>
      <c r="I55" s="15" t="s">
        <v>459</v>
      </c>
      <c r="J55" s="15" t="s">
        <v>460</v>
      </c>
      <c r="K55" s="15" t="s">
        <v>474</v>
      </c>
      <c r="L55" s="15" t="s">
        <v>462</v>
      </c>
      <c r="M55" s="17">
        <v>0</v>
      </c>
      <c r="N55" s="17">
        <v>0</v>
      </c>
      <c r="O55" s="17">
        <v>0</v>
      </c>
      <c r="P55" s="17">
        <v>0</v>
      </c>
      <c r="Q55" s="17">
        <v>2.9</v>
      </c>
      <c r="R55" s="17">
        <v>1.8</v>
      </c>
      <c r="S55" s="17">
        <v>3</v>
      </c>
      <c r="T55" s="17">
        <v>0.5</v>
      </c>
      <c r="U55" s="17"/>
      <c r="V55" s="17">
        <f t="shared" si="0"/>
        <v>4.7</v>
      </c>
      <c r="W55" s="17">
        <f t="shared" si="1"/>
        <v>2.9</v>
      </c>
      <c r="X55" s="17">
        <f t="shared" si="2"/>
        <v>1.8</v>
      </c>
      <c r="Y55" s="20">
        <f t="shared" si="3"/>
        <v>38.297872340425535</v>
      </c>
      <c r="Z55" s="19">
        <v>1400</v>
      </c>
      <c r="AA55" s="19">
        <v>1400</v>
      </c>
      <c r="AB55" s="17"/>
      <c r="AC55" s="17"/>
      <c r="AD55" s="17"/>
      <c r="AE55" s="17"/>
      <c r="AF55" s="19">
        <v>1620</v>
      </c>
      <c r="AG55" s="19">
        <v>1500</v>
      </c>
      <c r="AH55" s="17"/>
      <c r="AI55" s="17"/>
      <c r="AJ55" s="17"/>
      <c r="AK55" s="17"/>
      <c r="AL55" s="17"/>
      <c r="AM55" s="17"/>
      <c r="AN55" s="17"/>
      <c r="AO55" s="17"/>
      <c r="AP55" s="17">
        <v>0</v>
      </c>
      <c r="AQ55" s="19">
        <v>123800</v>
      </c>
      <c r="AR55" s="17">
        <v>0</v>
      </c>
      <c r="AS55" s="19">
        <v>480000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50"/>
      <c r="BS55" s="50"/>
      <c r="BT55" s="17">
        <v>0</v>
      </c>
      <c r="BU55" s="19">
        <v>720000</v>
      </c>
      <c r="BV55" s="19">
        <v>612000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/>
      <c r="CC55" s="17">
        <v>0</v>
      </c>
      <c r="CD55" s="19">
        <v>380000</v>
      </c>
      <c r="CE55" s="17">
        <v>0</v>
      </c>
      <c r="CF55" s="17">
        <v>0</v>
      </c>
      <c r="CG55" s="17">
        <v>0</v>
      </c>
      <c r="CH55" s="19">
        <v>1500000</v>
      </c>
      <c r="CI55" s="17">
        <v>0</v>
      </c>
      <c r="CJ55" s="19">
        <v>1215400</v>
      </c>
      <c r="CK55" s="17">
        <v>0</v>
      </c>
      <c r="CL55" s="19">
        <v>2723800</v>
      </c>
      <c r="CM55" s="19">
        <v>2307400</v>
      </c>
      <c r="CN55" s="17">
        <v>0</v>
      </c>
      <c r="CO55" s="19">
        <v>123800</v>
      </c>
      <c r="CP55" s="23">
        <v>480000</v>
      </c>
      <c r="CQ55" s="59" t="s">
        <v>101</v>
      </c>
      <c r="CR55" s="60">
        <f>V55</f>
        <v>4.7</v>
      </c>
      <c r="CS55" s="59">
        <v>270000</v>
      </c>
      <c r="CT55" s="67">
        <f>CS55-(CS55*0.1)-(CS55*0.1)</f>
        <v>216000</v>
      </c>
      <c r="CU55" s="25">
        <f t="shared" ref="CU55:CU86" si="11">CR55*CT55</f>
        <v>1015200</v>
      </c>
      <c r="CV55" s="25">
        <f t="shared" si="5"/>
        <v>1015200</v>
      </c>
      <c r="CW55" s="25">
        <f t="shared" si="6"/>
        <v>1015200</v>
      </c>
      <c r="CX55" s="67">
        <f t="shared" si="7"/>
        <v>1015200</v>
      </c>
      <c r="CY55" s="25">
        <f t="shared" si="8"/>
        <v>203040</v>
      </c>
      <c r="CZ55" s="52">
        <f>DB55/CP55</f>
        <v>0.3125</v>
      </c>
      <c r="DA55" s="67">
        <f>CY55</f>
        <v>203040</v>
      </c>
      <c r="DB55" s="67">
        <v>150000</v>
      </c>
      <c r="DC55" s="67" t="s">
        <v>138</v>
      </c>
      <c r="DD55" s="61">
        <f>AG55/(W55*2080)</f>
        <v>0.2486737400530504</v>
      </c>
      <c r="DE55" s="49" t="s">
        <v>114</v>
      </c>
    </row>
    <row r="56" spans="1:109" ht="24.95" customHeight="1" x14ac:dyDescent="0.3">
      <c r="A56" s="13" t="s">
        <v>683</v>
      </c>
      <c r="B56" s="14" t="s">
        <v>684</v>
      </c>
      <c r="C56" s="14" t="s">
        <v>685</v>
      </c>
      <c r="D56" s="15" t="s">
        <v>686</v>
      </c>
      <c r="E56" s="15" t="s">
        <v>687</v>
      </c>
      <c r="F56" s="16">
        <v>39083</v>
      </c>
      <c r="G56" s="15" t="s">
        <v>457</v>
      </c>
      <c r="H56" s="15" t="s">
        <v>458</v>
      </c>
      <c r="I56" s="15" t="s">
        <v>459</v>
      </c>
      <c r="J56" s="15" t="s">
        <v>460</v>
      </c>
      <c r="K56" s="15" t="s">
        <v>461</v>
      </c>
      <c r="L56" s="15" t="s">
        <v>490</v>
      </c>
      <c r="M56" s="17">
        <v>0</v>
      </c>
      <c r="N56" s="17">
        <v>0</v>
      </c>
      <c r="O56" s="17">
        <v>0</v>
      </c>
      <c r="P56" s="17">
        <v>0.05</v>
      </c>
      <c r="Q56" s="17">
        <v>5.75</v>
      </c>
      <c r="R56" s="17">
        <v>2.6</v>
      </c>
      <c r="S56" s="17">
        <v>0</v>
      </c>
      <c r="T56" s="17">
        <v>0</v>
      </c>
      <c r="U56" s="17"/>
      <c r="V56" s="17">
        <f t="shared" si="0"/>
        <v>8.4</v>
      </c>
      <c r="W56" s="17">
        <f t="shared" si="1"/>
        <v>5.75</v>
      </c>
      <c r="X56" s="17">
        <f t="shared" si="2"/>
        <v>2.65</v>
      </c>
      <c r="Y56" s="20">
        <f t="shared" si="3"/>
        <v>31.547619047619047</v>
      </c>
      <c r="Z56" s="17">
        <v>716</v>
      </c>
      <c r="AA56" s="17">
        <v>700</v>
      </c>
      <c r="AB56" s="17"/>
      <c r="AC56" s="17"/>
      <c r="AD56" s="17"/>
      <c r="AE56" s="17"/>
      <c r="AF56" s="19">
        <v>2369</v>
      </c>
      <c r="AG56" s="19">
        <v>2500</v>
      </c>
      <c r="AH56" s="17"/>
      <c r="AI56" s="17"/>
      <c r="AJ56" s="17"/>
      <c r="AK56" s="17"/>
      <c r="AL56" s="17"/>
      <c r="AM56" s="17"/>
      <c r="AN56" s="17"/>
      <c r="AO56" s="17"/>
      <c r="AP56" s="19">
        <v>158900</v>
      </c>
      <c r="AQ56" s="19">
        <v>223200</v>
      </c>
      <c r="AR56" s="17">
        <v>0</v>
      </c>
      <c r="AS56" s="19">
        <v>407776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50"/>
      <c r="BS56" s="50"/>
      <c r="BT56" s="19">
        <v>1586000</v>
      </c>
      <c r="BU56" s="19">
        <v>1427000</v>
      </c>
      <c r="BV56" s="19">
        <v>1348000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/>
      <c r="CC56" s="19">
        <v>4238787</v>
      </c>
      <c r="CD56" s="19">
        <v>5223830</v>
      </c>
      <c r="CE56" s="19">
        <v>3374427</v>
      </c>
      <c r="CF56" s="17">
        <v>0</v>
      </c>
      <c r="CG56" s="19">
        <v>446762</v>
      </c>
      <c r="CH56" s="19">
        <v>273500</v>
      </c>
      <c r="CI56" s="19">
        <v>20000</v>
      </c>
      <c r="CJ56" s="19">
        <v>100000</v>
      </c>
      <c r="CK56" s="19">
        <v>6400449</v>
      </c>
      <c r="CL56" s="19">
        <v>7085530</v>
      </c>
      <c r="CM56" s="19">
        <v>5250203</v>
      </c>
      <c r="CN56" s="19">
        <v>158900</v>
      </c>
      <c r="CO56" s="19">
        <v>223200</v>
      </c>
      <c r="CP56" s="23">
        <v>407776</v>
      </c>
      <c r="CQ56" s="59" t="s">
        <v>101</v>
      </c>
      <c r="CR56" s="60">
        <f>V56</f>
        <v>8.4</v>
      </c>
      <c r="CS56" s="59">
        <v>270000</v>
      </c>
      <c r="CT56" s="67">
        <f>CS56-(CS56*0.1)-(CS56*0.1)</f>
        <v>216000</v>
      </c>
      <c r="CU56" s="25">
        <f t="shared" si="11"/>
        <v>1814400</v>
      </c>
      <c r="CV56" s="25">
        <f t="shared" si="5"/>
        <v>1814400</v>
      </c>
      <c r="CW56" s="25">
        <f t="shared" si="6"/>
        <v>1814400</v>
      </c>
      <c r="CX56" s="67">
        <f t="shared" si="7"/>
        <v>1814400</v>
      </c>
      <c r="CY56" s="25">
        <f t="shared" si="8"/>
        <v>362880</v>
      </c>
      <c r="CZ56" s="52">
        <f>DB56/CP56</f>
        <v>0.5640351565565408</v>
      </c>
      <c r="DA56" s="67">
        <f>CY56</f>
        <v>362880</v>
      </c>
      <c r="DB56" s="67">
        <v>230000</v>
      </c>
      <c r="DC56" s="67" t="s">
        <v>138</v>
      </c>
      <c r="DD56" s="61">
        <f>AG56/(W56*2080)</f>
        <v>0.20903010033444816</v>
      </c>
      <c r="DE56" s="24" t="s">
        <v>115</v>
      </c>
    </row>
    <row r="57" spans="1:109" s="38" customFormat="1" ht="30.75" customHeight="1" x14ac:dyDescent="0.3">
      <c r="A57" s="29" t="s">
        <v>452</v>
      </c>
      <c r="B57" s="30" t="s">
        <v>688</v>
      </c>
      <c r="C57" s="30" t="s">
        <v>689</v>
      </c>
      <c r="D57" s="31" t="s">
        <v>690</v>
      </c>
      <c r="E57" s="31" t="s">
        <v>691</v>
      </c>
      <c r="F57" s="32">
        <v>40544</v>
      </c>
      <c r="G57" s="31" t="s">
        <v>457</v>
      </c>
      <c r="H57" s="31" t="s">
        <v>458</v>
      </c>
      <c r="I57" s="31" t="s">
        <v>459</v>
      </c>
      <c r="J57" s="31" t="s">
        <v>460</v>
      </c>
      <c r="K57" s="31" t="s">
        <v>474</v>
      </c>
      <c r="L57" s="31" t="s">
        <v>566</v>
      </c>
      <c r="M57" s="33">
        <v>0</v>
      </c>
      <c r="N57" s="33">
        <v>0.5</v>
      </c>
      <c r="O57" s="33">
        <v>0</v>
      </c>
      <c r="P57" s="33">
        <v>0</v>
      </c>
      <c r="Q57" s="33">
        <v>6.75</v>
      </c>
      <c r="R57" s="33">
        <v>0.25</v>
      </c>
      <c r="S57" s="33">
        <v>0</v>
      </c>
      <c r="T57" s="33">
        <v>0</v>
      </c>
      <c r="U57" s="33"/>
      <c r="V57" s="33">
        <f t="shared" si="0"/>
        <v>7.5</v>
      </c>
      <c r="W57" s="33">
        <f t="shared" si="1"/>
        <v>6.75</v>
      </c>
      <c r="X57" s="33">
        <f t="shared" si="2"/>
        <v>0.75</v>
      </c>
      <c r="Y57" s="34">
        <f t="shared" si="3"/>
        <v>10</v>
      </c>
      <c r="Z57" s="35">
        <v>2386</v>
      </c>
      <c r="AA57" s="35">
        <v>2500</v>
      </c>
      <c r="AB57" s="33"/>
      <c r="AC57" s="33"/>
      <c r="AD57" s="33"/>
      <c r="AE57" s="33"/>
      <c r="AF57" s="35">
        <v>4850</v>
      </c>
      <c r="AG57" s="35">
        <v>5000</v>
      </c>
      <c r="AH57" s="33"/>
      <c r="AI57" s="33"/>
      <c r="AJ57" s="33"/>
      <c r="AK57" s="33"/>
      <c r="AL57" s="33"/>
      <c r="AM57" s="33"/>
      <c r="AN57" s="33"/>
      <c r="AO57" s="33"/>
      <c r="AP57" s="33">
        <v>0</v>
      </c>
      <c r="AQ57" s="33">
        <v>0</v>
      </c>
      <c r="AR57" s="33">
        <v>0</v>
      </c>
      <c r="AS57" s="35">
        <v>350000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5">
        <v>13000</v>
      </c>
      <c r="AZ57" s="33">
        <v>0</v>
      </c>
      <c r="BA57" s="35">
        <v>15000</v>
      </c>
      <c r="BB57" s="35">
        <v>350000</v>
      </c>
      <c r="BC57" s="35">
        <v>300000</v>
      </c>
      <c r="BD57" s="35">
        <v>300000</v>
      </c>
      <c r="BE57" s="35">
        <v>49814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54"/>
      <c r="BS57" s="54"/>
      <c r="BT57" s="35">
        <v>3235000</v>
      </c>
      <c r="BU57" s="35">
        <v>3000000</v>
      </c>
      <c r="BV57" s="35">
        <v>2499000</v>
      </c>
      <c r="BW57" s="35">
        <v>200000</v>
      </c>
      <c r="BX57" s="33">
        <v>0</v>
      </c>
      <c r="BY57" s="33">
        <v>0</v>
      </c>
      <c r="BZ57" s="33">
        <v>0</v>
      </c>
      <c r="CA57" s="33">
        <v>0</v>
      </c>
      <c r="CB57" s="33"/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5">
        <v>3585000</v>
      </c>
      <c r="CL57" s="35">
        <v>3313000</v>
      </c>
      <c r="CM57" s="35">
        <v>3413814</v>
      </c>
      <c r="CN57" s="33">
        <v>0</v>
      </c>
      <c r="CO57" s="33">
        <v>0</v>
      </c>
      <c r="CP57" s="36">
        <v>350000</v>
      </c>
      <c r="CQ57" s="59" t="s">
        <v>101</v>
      </c>
      <c r="CR57" s="60">
        <f>V57</f>
        <v>7.5</v>
      </c>
      <c r="CS57" s="59">
        <v>270000</v>
      </c>
      <c r="CT57" s="67">
        <f>CS57</f>
        <v>270000</v>
      </c>
      <c r="CU57" s="25">
        <f t="shared" si="11"/>
        <v>2025000</v>
      </c>
      <c r="CV57" s="25">
        <f t="shared" si="5"/>
        <v>2025000</v>
      </c>
      <c r="CW57" s="25">
        <f t="shared" si="6"/>
        <v>1675186</v>
      </c>
      <c r="CX57" s="67">
        <f t="shared" si="7"/>
        <v>1675186</v>
      </c>
      <c r="CY57" s="25">
        <f t="shared" si="8"/>
        <v>335037.2</v>
      </c>
      <c r="CZ57" s="52">
        <f>DB57/CP57</f>
        <v>0</v>
      </c>
      <c r="DA57" s="67">
        <v>0</v>
      </c>
      <c r="DB57" s="67">
        <v>0</v>
      </c>
      <c r="DC57" s="67" t="s">
        <v>139</v>
      </c>
      <c r="DD57" s="61">
        <f>AG57/(W57*2080)</f>
        <v>0.35612535612535612</v>
      </c>
      <c r="DE57" s="51" t="s">
        <v>113</v>
      </c>
    </row>
    <row r="58" spans="1:109" ht="24.95" hidden="1" customHeight="1" x14ac:dyDescent="0.3">
      <c r="A58" s="13" t="s">
        <v>692</v>
      </c>
      <c r="B58" s="14" t="s">
        <v>693</v>
      </c>
      <c r="C58" s="14" t="s">
        <v>694</v>
      </c>
      <c r="D58" s="15" t="s">
        <v>695</v>
      </c>
      <c r="E58" s="15" t="s">
        <v>696</v>
      </c>
      <c r="F58" s="16">
        <v>37622</v>
      </c>
      <c r="G58" s="15" t="s">
        <v>446</v>
      </c>
      <c r="H58" s="15" t="s">
        <v>447</v>
      </c>
      <c r="I58" s="15" t="s">
        <v>448</v>
      </c>
      <c r="J58" s="15" t="s">
        <v>562</v>
      </c>
      <c r="K58" s="15" t="s">
        <v>482</v>
      </c>
      <c r="L58" s="15" t="s">
        <v>451</v>
      </c>
      <c r="M58" s="17">
        <v>0</v>
      </c>
      <c r="N58" s="17">
        <v>0</v>
      </c>
      <c r="O58" s="17">
        <v>0</v>
      </c>
      <c r="P58" s="17">
        <v>0.06</v>
      </c>
      <c r="Q58" s="17">
        <v>26.75</v>
      </c>
      <c r="R58" s="17">
        <v>20</v>
      </c>
      <c r="S58" s="17">
        <v>11</v>
      </c>
      <c r="T58" s="17">
        <v>11</v>
      </c>
      <c r="U58" s="17"/>
      <c r="V58" s="17">
        <f t="shared" si="0"/>
        <v>46.81</v>
      </c>
      <c r="W58" s="17">
        <f t="shared" si="1"/>
        <v>26.75</v>
      </c>
      <c r="X58" s="17">
        <f t="shared" si="2"/>
        <v>20.059999999999999</v>
      </c>
      <c r="Y58" s="20">
        <f t="shared" si="3"/>
        <v>42.854091006195254</v>
      </c>
      <c r="Z58" s="17">
        <v>53</v>
      </c>
      <c r="AA58" s="17">
        <v>110</v>
      </c>
      <c r="AB58" s="17">
        <v>20</v>
      </c>
      <c r="AC58" s="17">
        <v>60</v>
      </c>
      <c r="AD58" s="17"/>
      <c r="AE58" s="17"/>
      <c r="AF58" s="17"/>
      <c r="AG58" s="17"/>
      <c r="AH58" s="17"/>
      <c r="AI58" s="17"/>
      <c r="AJ58" s="17">
        <v>13</v>
      </c>
      <c r="AK58" s="17">
        <v>36</v>
      </c>
      <c r="AL58" s="17">
        <v>37</v>
      </c>
      <c r="AM58" s="17">
        <v>14</v>
      </c>
      <c r="AN58" s="17">
        <v>10</v>
      </c>
      <c r="AO58" s="17">
        <v>110</v>
      </c>
      <c r="AP58" s="17">
        <v>0</v>
      </c>
      <c r="AQ58" s="19">
        <v>195900</v>
      </c>
      <c r="AR58" s="17">
        <v>0</v>
      </c>
      <c r="AS58" s="19">
        <v>2490000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9">
        <v>968893</v>
      </c>
      <c r="AZ58" s="17">
        <v>0</v>
      </c>
      <c r="BA58" s="17">
        <v>0</v>
      </c>
      <c r="BB58" s="19">
        <v>5724647</v>
      </c>
      <c r="BC58" s="19">
        <v>9554333</v>
      </c>
      <c r="BD58" s="19">
        <v>6077470</v>
      </c>
      <c r="BE58" s="17">
        <v>0</v>
      </c>
      <c r="BF58" s="19">
        <v>1087951</v>
      </c>
      <c r="BG58" s="19">
        <v>1147006</v>
      </c>
      <c r="BH58" s="19">
        <v>4350000</v>
      </c>
      <c r="BI58" s="17">
        <v>0</v>
      </c>
      <c r="BJ58" s="19">
        <v>4523305</v>
      </c>
      <c r="BK58" s="19">
        <v>3125054</v>
      </c>
      <c r="BL58" s="19">
        <v>7800000</v>
      </c>
      <c r="BM58" s="17">
        <v>0</v>
      </c>
      <c r="BN58" s="17">
        <v>0</v>
      </c>
      <c r="BO58" s="19">
        <v>91390</v>
      </c>
      <c r="BP58" s="19">
        <v>450000</v>
      </c>
      <c r="BQ58" s="17">
        <v>0</v>
      </c>
      <c r="BR58" s="50">
        <f>13000*12*AC58</f>
        <v>9360000</v>
      </c>
      <c r="BS58" s="50"/>
      <c r="BT58" s="19">
        <v>200000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9">
        <f>3000*12*(AL58+AM58)</f>
        <v>1836000</v>
      </c>
      <c r="CC58" s="17">
        <v>0</v>
      </c>
      <c r="CD58" s="17">
        <v>0</v>
      </c>
      <c r="CE58" s="17">
        <v>0</v>
      </c>
      <c r="CF58" s="17">
        <v>0</v>
      </c>
      <c r="CG58" s="19">
        <v>563072</v>
      </c>
      <c r="CH58" s="19">
        <v>558237</v>
      </c>
      <c r="CI58" s="19">
        <v>1350000</v>
      </c>
      <c r="CJ58" s="17">
        <v>0</v>
      </c>
      <c r="CK58" s="19">
        <v>11540738</v>
      </c>
      <c r="CL58" s="19">
        <v>15640813</v>
      </c>
      <c r="CM58" s="19">
        <v>22517470</v>
      </c>
      <c r="CN58" s="17">
        <v>0</v>
      </c>
      <c r="CO58" s="19">
        <v>195900</v>
      </c>
      <c r="CP58" s="23">
        <v>2490000</v>
      </c>
      <c r="CQ58" s="59" t="s">
        <v>72</v>
      </c>
      <c r="CR58" s="59">
        <f>AC58</f>
        <v>60</v>
      </c>
      <c r="CS58" s="59">
        <v>320000</v>
      </c>
      <c r="CT58" s="67">
        <f>CS58-(CS58*0.1)</f>
        <v>288000</v>
      </c>
      <c r="CU58" s="25">
        <f t="shared" si="11"/>
        <v>17280000</v>
      </c>
      <c r="CV58" s="25">
        <f t="shared" si="5"/>
        <v>6084000</v>
      </c>
      <c r="CW58" s="25">
        <f t="shared" si="6"/>
        <v>6530</v>
      </c>
      <c r="CX58" s="67">
        <f t="shared" si="7"/>
        <v>6530</v>
      </c>
      <c r="CY58" s="25">
        <f t="shared" si="8"/>
        <v>1306</v>
      </c>
      <c r="CZ58" s="52">
        <f t="shared" si="9"/>
        <v>5.2449799196787152E-4</v>
      </c>
      <c r="DB58" s="67"/>
      <c r="DC58" s="67"/>
      <c r="DD58" s="28"/>
      <c r="DE58" s="49" t="s">
        <v>107</v>
      </c>
    </row>
    <row r="59" spans="1:109" ht="24.95" hidden="1" customHeight="1" x14ac:dyDescent="0.3">
      <c r="A59" s="13" t="s">
        <v>697</v>
      </c>
      <c r="B59" s="14" t="s">
        <v>698</v>
      </c>
      <c r="C59" s="14" t="s">
        <v>699</v>
      </c>
      <c r="D59" s="15" t="s">
        <v>700</v>
      </c>
      <c r="E59" s="15" t="s">
        <v>701</v>
      </c>
      <c r="F59" s="16">
        <v>39391</v>
      </c>
      <c r="G59" s="15" t="s">
        <v>446</v>
      </c>
      <c r="H59" s="15" t="s">
        <v>447</v>
      </c>
      <c r="I59" s="15" t="s">
        <v>448</v>
      </c>
      <c r="J59" s="15" t="s">
        <v>481</v>
      </c>
      <c r="K59" s="15" t="s">
        <v>482</v>
      </c>
      <c r="L59" s="15" t="s">
        <v>451</v>
      </c>
      <c r="M59" s="17">
        <v>0.5</v>
      </c>
      <c r="N59" s="17">
        <v>0</v>
      </c>
      <c r="O59" s="17">
        <v>0.08</v>
      </c>
      <c r="P59" s="17">
        <v>0</v>
      </c>
      <c r="Q59" s="17">
        <v>4.4000000000000004</v>
      </c>
      <c r="R59" s="17">
        <v>0.75</v>
      </c>
      <c r="S59" s="17">
        <v>0</v>
      </c>
      <c r="T59" s="17">
        <v>0</v>
      </c>
      <c r="U59" s="17"/>
      <c r="V59" s="17">
        <f t="shared" si="0"/>
        <v>5.73</v>
      </c>
      <c r="W59" s="17">
        <f t="shared" si="1"/>
        <v>4.9800000000000004</v>
      </c>
      <c r="X59" s="17">
        <f t="shared" si="2"/>
        <v>0.75</v>
      </c>
      <c r="Y59" s="20">
        <f t="shared" si="3"/>
        <v>13.089005235602095</v>
      </c>
      <c r="Z59" s="17">
        <v>42</v>
      </c>
      <c r="AA59" s="17">
        <v>45</v>
      </c>
      <c r="AB59" s="17">
        <v>10</v>
      </c>
      <c r="AC59" s="17">
        <v>10</v>
      </c>
      <c r="AD59" s="17"/>
      <c r="AE59" s="17"/>
      <c r="AF59" s="17"/>
      <c r="AG59" s="17"/>
      <c r="AH59" s="17"/>
      <c r="AI59" s="17"/>
      <c r="AJ59" s="17">
        <v>15</v>
      </c>
      <c r="AK59" s="17">
        <v>5</v>
      </c>
      <c r="AL59" s="17">
        <v>1</v>
      </c>
      <c r="AM59" s="17">
        <v>0</v>
      </c>
      <c r="AN59" s="17">
        <v>24</v>
      </c>
      <c r="AO59" s="17">
        <v>45</v>
      </c>
      <c r="AP59" s="19">
        <v>118600</v>
      </c>
      <c r="AQ59" s="19">
        <v>832400</v>
      </c>
      <c r="AR59" s="17">
        <v>0</v>
      </c>
      <c r="AS59" s="19">
        <v>850000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9">
        <v>477666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9">
        <v>482285</v>
      </c>
      <c r="BK59" s="19">
        <v>494520</v>
      </c>
      <c r="BL59" s="17">
        <v>0</v>
      </c>
      <c r="BM59" s="19">
        <v>490000</v>
      </c>
      <c r="BN59" s="19">
        <v>5931</v>
      </c>
      <c r="BO59" s="19">
        <v>240423</v>
      </c>
      <c r="BP59" s="17">
        <v>0</v>
      </c>
      <c r="BQ59" s="19">
        <v>210000</v>
      </c>
      <c r="BR59" s="50">
        <f>10000*12*AC59</f>
        <v>1200000</v>
      </c>
      <c r="BS59" s="50"/>
      <c r="BT59" s="19">
        <v>730000</v>
      </c>
      <c r="BU59" s="19">
        <v>641000</v>
      </c>
      <c r="BV59" s="19">
        <v>545000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/>
      <c r="CC59" s="17">
        <v>0</v>
      </c>
      <c r="CD59" s="17">
        <v>0</v>
      </c>
      <c r="CE59" s="17">
        <v>0</v>
      </c>
      <c r="CF59" s="17">
        <v>0</v>
      </c>
      <c r="CG59" s="19">
        <v>899696</v>
      </c>
      <c r="CH59" s="19">
        <v>899696</v>
      </c>
      <c r="CI59" s="17">
        <v>0</v>
      </c>
      <c r="CJ59" s="19">
        <v>350000</v>
      </c>
      <c r="CK59" s="19">
        <v>2363273</v>
      </c>
      <c r="CL59" s="19">
        <v>2561209</v>
      </c>
      <c r="CM59" s="19">
        <v>2445000</v>
      </c>
      <c r="CN59" s="19">
        <v>118600</v>
      </c>
      <c r="CO59" s="19">
        <v>832400</v>
      </c>
      <c r="CP59" s="23">
        <v>850000</v>
      </c>
      <c r="CQ59" s="59" t="s">
        <v>72</v>
      </c>
      <c r="CR59" s="59">
        <f>AC59</f>
        <v>10</v>
      </c>
      <c r="CS59" s="59">
        <v>250000</v>
      </c>
      <c r="CT59" s="67">
        <f>CS59</f>
        <v>250000</v>
      </c>
      <c r="CU59" s="25">
        <f t="shared" si="11"/>
        <v>2500000</v>
      </c>
      <c r="CV59" s="25">
        <f t="shared" si="5"/>
        <v>1300000</v>
      </c>
      <c r="CW59" s="25">
        <f t="shared" si="6"/>
        <v>1300000</v>
      </c>
      <c r="CX59" s="67">
        <f t="shared" si="7"/>
        <v>1300000</v>
      </c>
      <c r="CY59" s="25">
        <f t="shared" si="8"/>
        <v>260000</v>
      </c>
      <c r="CZ59" s="52">
        <f t="shared" si="9"/>
        <v>0.30588235294117649</v>
      </c>
      <c r="DB59" s="67"/>
      <c r="DC59" s="67"/>
      <c r="DD59" s="28"/>
      <c r="DE59" s="24"/>
    </row>
    <row r="60" spans="1:109" ht="24.95" hidden="1" customHeight="1" x14ac:dyDescent="0.3">
      <c r="A60" s="13" t="s">
        <v>446</v>
      </c>
      <c r="B60" s="14" t="s">
        <v>702</v>
      </c>
      <c r="C60" s="14" t="s">
        <v>703</v>
      </c>
      <c r="D60" s="15" t="s">
        <v>704</v>
      </c>
      <c r="E60" s="15" t="s">
        <v>705</v>
      </c>
      <c r="F60" s="16">
        <v>40424</v>
      </c>
      <c r="G60" s="15" t="s">
        <v>446</v>
      </c>
      <c r="H60" s="15" t="s">
        <v>447</v>
      </c>
      <c r="I60" s="15" t="s">
        <v>448</v>
      </c>
      <c r="J60" s="15" t="s">
        <v>562</v>
      </c>
      <c r="K60" s="15" t="s">
        <v>482</v>
      </c>
      <c r="L60" s="15" t="s">
        <v>451</v>
      </c>
      <c r="M60" s="17">
        <v>0</v>
      </c>
      <c r="N60" s="17">
        <v>0</v>
      </c>
      <c r="O60" s="17">
        <v>0</v>
      </c>
      <c r="P60" s="17">
        <v>0</v>
      </c>
      <c r="Q60" s="17">
        <v>17</v>
      </c>
      <c r="R60" s="17">
        <v>3</v>
      </c>
      <c r="S60" s="17">
        <v>5</v>
      </c>
      <c r="T60" s="17">
        <v>5</v>
      </c>
      <c r="U60" s="17"/>
      <c r="V60" s="17">
        <f t="shared" si="0"/>
        <v>20</v>
      </c>
      <c r="W60" s="17">
        <f t="shared" si="1"/>
        <v>17</v>
      </c>
      <c r="X60" s="17">
        <f t="shared" si="2"/>
        <v>3</v>
      </c>
      <c r="Y60" s="20">
        <f t="shared" si="3"/>
        <v>15</v>
      </c>
      <c r="Z60" s="17">
        <v>67</v>
      </c>
      <c r="AA60" s="17">
        <v>73</v>
      </c>
      <c r="AB60" s="17">
        <v>73</v>
      </c>
      <c r="AC60" s="17">
        <v>73</v>
      </c>
      <c r="AD60" s="17"/>
      <c r="AE60" s="17"/>
      <c r="AF60" s="17"/>
      <c r="AG60" s="17"/>
      <c r="AH60" s="17"/>
      <c r="AI60" s="17"/>
      <c r="AJ60" s="17">
        <v>16</v>
      </c>
      <c r="AK60" s="17">
        <v>30</v>
      </c>
      <c r="AL60" s="17">
        <v>18</v>
      </c>
      <c r="AM60" s="17">
        <v>9</v>
      </c>
      <c r="AN60" s="17">
        <v>0</v>
      </c>
      <c r="AO60" s="17">
        <v>73</v>
      </c>
      <c r="AP60" s="17">
        <v>0</v>
      </c>
      <c r="AQ60" s="17">
        <v>0</v>
      </c>
      <c r="AR60" s="17">
        <v>0</v>
      </c>
      <c r="AS60" s="19">
        <v>2607000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9">
        <v>1078000</v>
      </c>
      <c r="BG60" s="19">
        <v>3037891</v>
      </c>
      <c r="BH60" s="19">
        <v>3100000</v>
      </c>
      <c r="BI60" s="17">
        <v>0</v>
      </c>
      <c r="BJ60" s="19">
        <v>2150701</v>
      </c>
      <c r="BK60" s="19">
        <v>6767648</v>
      </c>
      <c r="BL60" s="19">
        <v>7000000</v>
      </c>
      <c r="BM60" s="17">
        <v>0</v>
      </c>
      <c r="BN60" s="19">
        <v>40135</v>
      </c>
      <c r="BO60" s="19">
        <v>65351</v>
      </c>
      <c r="BP60" s="19">
        <v>80000</v>
      </c>
      <c r="BQ60" s="17">
        <v>0</v>
      </c>
      <c r="BR60" s="50">
        <f>13000*12*AC60</f>
        <v>11388000</v>
      </c>
      <c r="BS60" s="50"/>
      <c r="BT60" s="17">
        <v>0</v>
      </c>
      <c r="BU60" s="17">
        <v>0</v>
      </c>
      <c r="BV60" s="17">
        <v>0</v>
      </c>
      <c r="BW60" s="17">
        <v>0</v>
      </c>
      <c r="BX60" s="19">
        <v>115663</v>
      </c>
      <c r="BY60" s="19">
        <v>115663</v>
      </c>
      <c r="BZ60" s="19">
        <v>280000</v>
      </c>
      <c r="CA60" s="17">
        <v>0</v>
      </c>
      <c r="CB60" s="19">
        <f>3000*12*(AL60+AM60)</f>
        <v>972000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9">
        <v>3384499</v>
      </c>
      <c r="CL60" s="19">
        <v>10139209</v>
      </c>
      <c r="CM60" s="19">
        <v>13067000</v>
      </c>
      <c r="CN60" s="17">
        <v>0</v>
      </c>
      <c r="CO60" s="17">
        <v>0</v>
      </c>
      <c r="CP60" s="23">
        <v>2607000</v>
      </c>
      <c r="CQ60" s="59" t="s">
        <v>72</v>
      </c>
      <c r="CR60" s="59">
        <f>AC60</f>
        <v>73</v>
      </c>
      <c r="CS60" s="59">
        <v>320000</v>
      </c>
      <c r="CT60" s="67">
        <f>CS60</f>
        <v>320000</v>
      </c>
      <c r="CU60" s="25">
        <f t="shared" si="11"/>
        <v>23360000</v>
      </c>
      <c r="CV60" s="25">
        <f t="shared" si="5"/>
        <v>11000000</v>
      </c>
      <c r="CW60" s="25">
        <f t="shared" si="6"/>
        <v>11000000</v>
      </c>
      <c r="CX60" s="67">
        <f t="shared" si="7"/>
        <v>11000000</v>
      </c>
      <c r="CY60" s="25">
        <f t="shared" si="8"/>
        <v>2200000</v>
      </c>
      <c r="CZ60" s="52">
        <f t="shared" si="9"/>
        <v>0.84388185654008441</v>
      </c>
      <c r="DB60" s="67"/>
      <c r="DC60" s="67"/>
      <c r="DD60" s="28"/>
      <c r="DE60" s="24" t="s">
        <v>75</v>
      </c>
    </row>
    <row r="61" spans="1:109" ht="24.95" customHeight="1" x14ac:dyDescent="0.3">
      <c r="A61" s="13" t="s">
        <v>706</v>
      </c>
      <c r="B61" s="14" t="s">
        <v>707</v>
      </c>
      <c r="C61" s="14" t="s">
        <v>708</v>
      </c>
      <c r="D61" s="15" t="s">
        <v>709</v>
      </c>
      <c r="E61" s="15" t="s">
        <v>710</v>
      </c>
      <c r="F61" s="16">
        <v>39421</v>
      </c>
      <c r="G61" s="15" t="s">
        <v>457</v>
      </c>
      <c r="H61" s="15" t="s">
        <v>458</v>
      </c>
      <c r="I61" s="15" t="s">
        <v>459</v>
      </c>
      <c r="J61" s="15" t="s">
        <v>460</v>
      </c>
      <c r="K61" s="15" t="s">
        <v>474</v>
      </c>
      <c r="L61" s="15" t="s">
        <v>462</v>
      </c>
      <c r="M61" s="17">
        <v>0.1</v>
      </c>
      <c r="N61" s="17">
        <v>0.43</v>
      </c>
      <c r="O61" s="17">
        <v>0</v>
      </c>
      <c r="P61" s="17">
        <v>0</v>
      </c>
      <c r="Q61" s="17">
        <v>1.1000000000000001</v>
      </c>
      <c r="R61" s="17">
        <v>0.75</v>
      </c>
      <c r="S61" s="17">
        <v>0</v>
      </c>
      <c r="T61" s="17">
        <v>0</v>
      </c>
      <c r="U61" s="17"/>
      <c r="V61" s="17">
        <f t="shared" si="0"/>
        <v>2.38</v>
      </c>
      <c r="W61" s="17">
        <f t="shared" si="1"/>
        <v>1.2000000000000002</v>
      </c>
      <c r="X61" s="17">
        <f t="shared" si="2"/>
        <v>1.18</v>
      </c>
      <c r="Y61" s="20">
        <f t="shared" si="3"/>
        <v>49.579831932773111</v>
      </c>
      <c r="Z61" s="19">
        <v>1724</v>
      </c>
      <c r="AA61" s="19">
        <v>1700</v>
      </c>
      <c r="AB61" s="17"/>
      <c r="AC61" s="17"/>
      <c r="AD61" s="17"/>
      <c r="AE61" s="17"/>
      <c r="AF61" s="19">
        <v>1701</v>
      </c>
      <c r="AG61" s="19">
        <v>1500</v>
      </c>
      <c r="AH61" s="17"/>
      <c r="AI61" s="17"/>
      <c r="AJ61" s="17"/>
      <c r="AK61" s="17"/>
      <c r="AL61" s="17"/>
      <c r="AM61" s="17"/>
      <c r="AN61" s="17"/>
      <c r="AO61" s="17"/>
      <c r="AP61" s="17">
        <v>0</v>
      </c>
      <c r="AQ61" s="19">
        <v>72000</v>
      </c>
      <c r="AR61" s="17">
        <v>0</v>
      </c>
      <c r="AS61" s="19">
        <v>300000</v>
      </c>
      <c r="AT61" s="17">
        <v>0</v>
      </c>
      <c r="AU61" s="17">
        <v>0</v>
      </c>
      <c r="AV61" s="17">
        <v>0</v>
      </c>
      <c r="AW61" s="17">
        <v>0</v>
      </c>
      <c r="AX61" s="19">
        <v>65000</v>
      </c>
      <c r="AY61" s="19">
        <v>50000</v>
      </c>
      <c r="AZ61" s="17">
        <v>0</v>
      </c>
      <c r="BA61" s="19">
        <v>75000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50"/>
      <c r="BS61" s="50"/>
      <c r="BT61" s="19">
        <v>665000</v>
      </c>
      <c r="BU61" s="19">
        <v>273000</v>
      </c>
      <c r="BV61" s="17">
        <v>0</v>
      </c>
      <c r="BW61" s="19">
        <v>400000</v>
      </c>
      <c r="BX61" s="17">
        <v>0</v>
      </c>
      <c r="BY61" s="17">
        <v>0</v>
      </c>
      <c r="BZ61" s="17">
        <v>0</v>
      </c>
      <c r="CA61" s="17">
        <v>0</v>
      </c>
      <c r="CB61" s="17"/>
      <c r="CC61" s="17">
        <v>0</v>
      </c>
      <c r="CD61" s="17">
        <v>0</v>
      </c>
      <c r="CE61" s="17">
        <v>0</v>
      </c>
      <c r="CF61" s="17">
        <v>0</v>
      </c>
      <c r="CG61" s="18">
        <v>661990.22</v>
      </c>
      <c r="CH61" s="18">
        <v>641090.22</v>
      </c>
      <c r="CI61" s="17">
        <v>0</v>
      </c>
      <c r="CJ61" s="19">
        <v>91626</v>
      </c>
      <c r="CK61" s="19">
        <v>1144691</v>
      </c>
      <c r="CL61" s="18">
        <v>862899.22</v>
      </c>
      <c r="CM61" s="19">
        <v>866626</v>
      </c>
      <c r="CN61" s="17">
        <v>0</v>
      </c>
      <c r="CO61" s="19">
        <v>72000</v>
      </c>
      <c r="CP61" s="23">
        <v>300000</v>
      </c>
      <c r="CQ61" s="59" t="s">
        <v>101</v>
      </c>
      <c r="CR61" s="60">
        <f>V61</f>
        <v>2.38</v>
      </c>
      <c r="CS61" s="59">
        <v>270000</v>
      </c>
      <c r="CT61" s="67">
        <f>CS61-(CS61*0.1)</f>
        <v>243000</v>
      </c>
      <c r="CU61" s="25">
        <f t="shared" si="11"/>
        <v>578340</v>
      </c>
      <c r="CV61" s="25">
        <f t="shared" si="5"/>
        <v>578340</v>
      </c>
      <c r="CW61" s="25">
        <f t="shared" si="6"/>
        <v>578340</v>
      </c>
      <c r="CX61" s="67">
        <f t="shared" si="7"/>
        <v>578340</v>
      </c>
      <c r="CY61" s="25">
        <f t="shared" si="8"/>
        <v>115668</v>
      </c>
      <c r="CZ61" s="52">
        <f>DB61/CP61</f>
        <v>0.26666666666666666</v>
      </c>
      <c r="DA61" s="67">
        <f>CY61</f>
        <v>115668</v>
      </c>
      <c r="DB61" s="67">
        <v>80000</v>
      </c>
      <c r="DC61" s="67" t="s">
        <v>140</v>
      </c>
      <c r="DD61" s="61">
        <f>AG61/(W61*2080)</f>
        <v>0.60096153846153832</v>
      </c>
      <c r="DE61" s="24" t="s">
        <v>79</v>
      </c>
    </row>
    <row r="62" spans="1:109" ht="24.95" hidden="1" customHeight="1" x14ac:dyDescent="0.3">
      <c r="A62" s="13" t="s">
        <v>711</v>
      </c>
      <c r="B62" s="14" t="s">
        <v>712</v>
      </c>
      <c r="C62" s="14" t="s">
        <v>708</v>
      </c>
      <c r="D62" s="15" t="s">
        <v>709</v>
      </c>
      <c r="E62" s="15" t="s">
        <v>713</v>
      </c>
      <c r="F62" s="16">
        <v>39421</v>
      </c>
      <c r="G62" s="15" t="s">
        <v>446</v>
      </c>
      <c r="H62" s="15" t="s">
        <v>447</v>
      </c>
      <c r="I62" s="15" t="s">
        <v>448</v>
      </c>
      <c r="J62" s="15" t="s">
        <v>481</v>
      </c>
      <c r="K62" s="15" t="s">
        <v>450</v>
      </c>
      <c r="L62" s="15" t="s">
        <v>518</v>
      </c>
      <c r="M62" s="17">
        <v>1.85</v>
      </c>
      <c r="N62" s="17">
        <v>0.1</v>
      </c>
      <c r="O62" s="17">
        <v>0</v>
      </c>
      <c r="P62" s="17">
        <v>0.01</v>
      </c>
      <c r="Q62" s="17">
        <v>3.25</v>
      </c>
      <c r="R62" s="17">
        <v>0.15</v>
      </c>
      <c r="S62" s="17">
        <v>0</v>
      </c>
      <c r="T62" s="17">
        <v>0</v>
      </c>
      <c r="U62" s="17"/>
      <c r="V62" s="17">
        <f t="shared" si="0"/>
        <v>5.36</v>
      </c>
      <c r="W62" s="17">
        <f t="shared" si="1"/>
        <v>5.0999999999999996</v>
      </c>
      <c r="X62" s="17">
        <f t="shared" si="2"/>
        <v>0.26</v>
      </c>
      <c r="Y62" s="20">
        <f t="shared" si="3"/>
        <v>4.8507462686567164</v>
      </c>
      <c r="Z62" s="17">
        <v>23</v>
      </c>
      <c r="AA62" s="17">
        <v>30</v>
      </c>
      <c r="AB62" s="17"/>
      <c r="AC62" s="17"/>
      <c r="AD62" s="17"/>
      <c r="AE62" s="17"/>
      <c r="AF62" s="19">
        <v>6680</v>
      </c>
      <c r="AG62" s="19">
        <v>6500</v>
      </c>
      <c r="AH62" s="17"/>
      <c r="AI62" s="17"/>
      <c r="AJ62" s="17">
        <v>4</v>
      </c>
      <c r="AK62" s="17">
        <v>8</v>
      </c>
      <c r="AL62" s="17">
        <v>9</v>
      </c>
      <c r="AM62" s="17">
        <v>9</v>
      </c>
      <c r="AN62" s="17">
        <v>0</v>
      </c>
      <c r="AO62" s="17">
        <v>30</v>
      </c>
      <c r="AP62" s="19">
        <v>150000</v>
      </c>
      <c r="AQ62" s="19">
        <v>171200</v>
      </c>
      <c r="AR62" s="17">
        <v>0</v>
      </c>
      <c r="AS62" s="19">
        <v>200000</v>
      </c>
      <c r="AT62" s="17">
        <v>0</v>
      </c>
      <c r="AU62" s="17">
        <v>0</v>
      </c>
      <c r="AV62" s="17">
        <v>0</v>
      </c>
      <c r="AW62" s="17">
        <v>0</v>
      </c>
      <c r="AX62" s="19">
        <v>50000</v>
      </c>
      <c r="AY62" s="17">
        <v>0</v>
      </c>
      <c r="AZ62" s="17">
        <v>0</v>
      </c>
      <c r="BA62" s="19">
        <v>50000</v>
      </c>
      <c r="BB62" s="17">
        <v>0</v>
      </c>
      <c r="BC62" s="17">
        <v>0</v>
      </c>
      <c r="BD62" s="17">
        <v>0</v>
      </c>
      <c r="BE62" s="17">
        <v>0</v>
      </c>
      <c r="BF62" s="19">
        <v>227126</v>
      </c>
      <c r="BG62" s="19">
        <v>371967</v>
      </c>
      <c r="BH62" s="17">
        <v>0</v>
      </c>
      <c r="BI62" s="19">
        <v>350000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50"/>
      <c r="BS62" s="50"/>
      <c r="BT62" s="19">
        <v>900000</v>
      </c>
      <c r="BU62" s="19">
        <v>675000</v>
      </c>
      <c r="BV62" s="19">
        <v>742000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/>
      <c r="CC62" s="17">
        <v>0</v>
      </c>
      <c r="CD62" s="17">
        <v>0</v>
      </c>
      <c r="CE62" s="17">
        <v>0</v>
      </c>
      <c r="CF62" s="19">
        <v>45270</v>
      </c>
      <c r="CG62" s="18">
        <v>156247.64000000001</v>
      </c>
      <c r="CH62" s="18">
        <v>148047.64000000001</v>
      </c>
      <c r="CI62" s="17">
        <v>0</v>
      </c>
      <c r="CJ62" s="17">
        <v>0</v>
      </c>
      <c r="CK62" s="19">
        <v>1379556</v>
      </c>
      <c r="CL62" s="18">
        <v>1321984.6399999999</v>
      </c>
      <c r="CM62" s="19">
        <v>1387270</v>
      </c>
      <c r="CN62" s="19">
        <v>150000</v>
      </c>
      <c r="CO62" s="19">
        <v>171200</v>
      </c>
      <c r="CP62" s="23">
        <v>200000</v>
      </c>
      <c r="CQ62" s="59" t="s">
        <v>101</v>
      </c>
      <c r="CR62" s="60">
        <f>V62</f>
        <v>5.36</v>
      </c>
      <c r="CS62" s="59">
        <v>380000</v>
      </c>
      <c r="CT62" s="67">
        <f>CS62</f>
        <v>380000</v>
      </c>
      <c r="CU62" s="25">
        <f t="shared" si="11"/>
        <v>2036800.0000000002</v>
      </c>
      <c r="CV62" s="25">
        <f t="shared" si="5"/>
        <v>2036800.0000000002</v>
      </c>
      <c r="CW62" s="25">
        <f t="shared" si="6"/>
        <v>2036800.0000000002</v>
      </c>
      <c r="CX62" s="67">
        <f t="shared" si="7"/>
        <v>2036800.0000000002</v>
      </c>
      <c r="CY62" s="25">
        <f t="shared" si="8"/>
        <v>407360.00000000006</v>
      </c>
      <c r="CZ62" s="52">
        <f t="shared" si="9"/>
        <v>2.0368000000000004</v>
      </c>
      <c r="DB62" s="67"/>
      <c r="DC62" s="67"/>
      <c r="DD62" s="61">
        <f>AG62/(W62*2080)</f>
        <v>0.61274509803921573</v>
      </c>
      <c r="DE62" s="24"/>
    </row>
    <row r="63" spans="1:109" ht="24.95" hidden="1" customHeight="1" x14ac:dyDescent="0.3">
      <c r="A63" s="13" t="s">
        <v>714</v>
      </c>
      <c r="B63" s="14" t="s">
        <v>715</v>
      </c>
      <c r="C63" s="14" t="s">
        <v>716</v>
      </c>
      <c r="D63" s="15" t="s">
        <v>717</v>
      </c>
      <c r="E63" s="15" t="s">
        <v>718</v>
      </c>
      <c r="F63" s="16">
        <v>37690</v>
      </c>
      <c r="G63" s="15" t="s">
        <v>446</v>
      </c>
      <c r="H63" s="15" t="s">
        <v>447</v>
      </c>
      <c r="I63" s="15" t="s">
        <v>466</v>
      </c>
      <c r="J63" s="15" t="s">
        <v>643</v>
      </c>
      <c r="K63" s="15" t="s">
        <v>450</v>
      </c>
      <c r="L63" s="15" t="s">
        <v>566</v>
      </c>
      <c r="M63" s="17">
        <v>2.2999999999999998</v>
      </c>
      <c r="N63" s="17">
        <v>0</v>
      </c>
      <c r="O63" s="17">
        <v>0</v>
      </c>
      <c r="P63" s="17">
        <v>0.01</v>
      </c>
      <c r="Q63" s="17">
        <v>0</v>
      </c>
      <c r="R63" s="17">
        <v>0.4</v>
      </c>
      <c r="S63" s="17">
        <v>0</v>
      </c>
      <c r="T63" s="17">
        <v>0</v>
      </c>
      <c r="U63" s="17">
        <v>10</v>
      </c>
      <c r="V63" s="17">
        <f t="shared" si="0"/>
        <v>2.7099999999999995</v>
      </c>
      <c r="W63" s="17">
        <f t="shared" si="1"/>
        <v>2.2999999999999998</v>
      </c>
      <c r="X63" s="17">
        <f t="shared" si="2"/>
        <v>0.41000000000000003</v>
      </c>
      <c r="Y63" s="20">
        <f t="shared" si="3"/>
        <v>15.129151291512919</v>
      </c>
      <c r="Z63" s="19">
        <v>3660</v>
      </c>
      <c r="AA63" s="19">
        <v>3843</v>
      </c>
      <c r="AB63" s="17"/>
      <c r="AC63" s="17"/>
      <c r="AD63" s="17"/>
      <c r="AE63" s="17"/>
      <c r="AF63" s="19">
        <v>1525</v>
      </c>
      <c r="AG63" s="19">
        <v>1600</v>
      </c>
      <c r="AH63" s="17"/>
      <c r="AI63" s="17"/>
      <c r="AJ63" s="17"/>
      <c r="AK63" s="17"/>
      <c r="AL63" s="17"/>
      <c r="AM63" s="17"/>
      <c r="AN63" s="17"/>
      <c r="AO63" s="17"/>
      <c r="AP63" s="19">
        <v>23000</v>
      </c>
      <c r="AQ63" s="19">
        <v>105400</v>
      </c>
      <c r="AR63" s="17">
        <v>0</v>
      </c>
      <c r="AS63" s="19">
        <v>180610</v>
      </c>
      <c r="AT63" s="19">
        <v>70000</v>
      </c>
      <c r="AU63" s="19">
        <v>100000</v>
      </c>
      <c r="AV63" s="17">
        <v>0</v>
      </c>
      <c r="AW63" s="19">
        <v>198416</v>
      </c>
      <c r="AX63" s="19">
        <v>50000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50"/>
      <c r="BS63" s="50"/>
      <c r="BT63" s="19">
        <v>900000</v>
      </c>
      <c r="BU63" s="19">
        <v>810000</v>
      </c>
      <c r="BV63" s="19">
        <v>688000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/>
      <c r="CC63" s="17">
        <v>0</v>
      </c>
      <c r="CD63" s="17">
        <v>0</v>
      </c>
      <c r="CE63" s="17">
        <v>0</v>
      </c>
      <c r="CF63" s="17">
        <v>0</v>
      </c>
      <c r="CG63" s="19">
        <v>28100</v>
      </c>
      <c r="CH63" s="19">
        <v>160254</v>
      </c>
      <c r="CI63" s="17">
        <v>0</v>
      </c>
      <c r="CJ63" s="19">
        <v>3954</v>
      </c>
      <c r="CK63" s="19">
        <v>1071100</v>
      </c>
      <c r="CL63" s="19">
        <v>1175654</v>
      </c>
      <c r="CM63" s="19">
        <v>1070980</v>
      </c>
      <c r="CN63" s="19">
        <v>23000</v>
      </c>
      <c r="CO63" s="19">
        <v>105400</v>
      </c>
      <c r="CP63" s="23">
        <v>180610</v>
      </c>
      <c r="CQ63" s="59" t="s">
        <v>101</v>
      </c>
      <c r="CR63" s="60">
        <f>V63</f>
        <v>2.7099999999999995</v>
      </c>
      <c r="CS63" s="59">
        <v>290000</v>
      </c>
      <c r="CT63" s="67">
        <f>CS63</f>
        <v>290000</v>
      </c>
      <c r="CU63" s="25">
        <f t="shared" si="11"/>
        <v>785899.99999999988</v>
      </c>
      <c r="CV63" s="25">
        <f t="shared" si="5"/>
        <v>785899.99999999988</v>
      </c>
      <c r="CW63" s="25">
        <f t="shared" si="6"/>
        <v>785899.99999999988</v>
      </c>
      <c r="CX63" s="67">
        <f t="shared" si="7"/>
        <v>785899.99999999988</v>
      </c>
      <c r="CY63" s="25">
        <f t="shared" si="8"/>
        <v>157180</v>
      </c>
      <c r="CZ63" s="52">
        <f t="shared" si="9"/>
        <v>0.87027296384474839</v>
      </c>
      <c r="DB63" s="67"/>
      <c r="DC63" s="67"/>
      <c r="DD63" s="61">
        <f>AG63/(W63*2080)</f>
        <v>0.33444816053511706</v>
      </c>
      <c r="DE63" s="24" t="s">
        <v>111</v>
      </c>
    </row>
    <row r="64" spans="1:109" ht="24.95" hidden="1" customHeight="1" x14ac:dyDescent="0.3">
      <c r="A64" s="13" t="s">
        <v>719</v>
      </c>
      <c r="B64" s="14" t="s">
        <v>720</v>
      </c>
      <c r="C64" s="14" t="s">
        <v>716</v>
      </c>
      <c r="D64" s="15" t="s">
        <v>717</v>
      </c>
      <c r="E64" s="15" t="s">
        <v>721</v>
      </c>
      <c r="F64" s="16">
        <v>37745</v>
      </c>
      <c r="G64" s="15" t="s">
        <v>446</v>
      </c>
      <c r="H64" s="15" t="s">
        <v>447</v>
      </c>
      <c r="I64" s="15" t="s">
        <v>466</v>
      </c>
      <c r="J64" s="15" t="s">
        <v>510</v>
      </c>
      <c r="K64" s="15" t="s">
        <v>482</v>
      </c>
      <c r="L64" s="15" t="s">
        <v>518</v>
      </c>
      <c r="M64" s="17">
        <v>0</v>
      </c>
      <c r="N64" s="17">
        <v>0</v>
      </c>
      <c r="O64" s="17">
        <v>0</v>
      </c>
      <c r="P64" s="17">
        <v>0.42</v>
      </c>
      <c r="Q64" s="17">
        <v>6.5</v>
      </c>
      <c r="R64" s="17">
        <v>0.6</v>
      </c>
      <c r="S64" s="17">
        <v>1</v>
      </c>
      <c r="T64" s="17">
        <v>1</v>
      </c>
      <c r="U64" s="17">
        <v>30</v>
      </c>
      <c r="V64" s="17">
        <f t="shared" si="0"/>
        <v>7.52</v>
      </c>
      <c r="W64" s="17">
        <f t="shared" si="1"/>
        <v>6.5</v>
      </c>
      <c r="X64" s="17">
        <f t="shared" si="2"/>
        <v>1.02</v>
      </c>
      <c r="Y64" s="20">
        <f t="shared" si="3"/>
        <v>13.563829787234043</v>
      </c>
      <c r="Z64" s="17">
        <v>21</v>
      </c>
      <c r="AA64" s="17">
        <v>19</v>
      </c>
      <c r="AB64" s="17"/>
      <c r="AC64" s="17"/>
      <c r="AD64" s="17"/>
      <c r="AE64" s="17"/>
      <c r="AF64" s="19">
        <v>8760</v>
      </c>
      <c r="AG64" s="19">
        <v>8760</v>
      </c>
      <c r="AH64" s="17"/>
      <c r="AI64" s="17"/>
      <c r="AJ64" s="17"/>
      <c r="AK64" s="17"/>
      <c r="AL64" s="17"/>
      <c r="AM64" s="17"/>
      <c r="AN64" s="17"/>
      <c r="AO64" s="17"/>
      <c r="AP64" s="19">
        <v>55000</v>
      </c>
      <c r="AQ64" s="19">
        <v>99300</v>
      </c>
      <c r="AR64" s="17">
        <v>0</v>
      </c>
      <c r="AS64" s="19">
        <v>215472</v>
      </c>
      <c r="AT64" s="19">
        <v>280000</v>
      </c>
      <c r="AU64" s="19">
        <v>252000</v>
      </c>
      <c r="AV64" s="17">
        <v>0</v>
      </c>
      <c r="AW64" s="19">
        <v>326280</v>
      </c>
      <c r="AX64" s="19">
        <v>100000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9">
        <v>420000</v>
      </c>
      <c r="BK64" s="19">
        <v>560000</v>
      </c>
      <c r="BL64" s="19">
        <v>500000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50"/>
      <c r="BS64" s="50"/>
      <c r="BT64" s="19">
        <v>1908000</v>
      </c>
      <c r="BU64" s="19">
        <v>1717000</v>
      </c>
      <c r="BV64" s="19">
        <v>1596000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/>
      <c r="CC64" s="17">
        <v>0</v>
      </c>
      <c r="CD64" s="19">
        <v>170725</v>
      </c>
      <c r="CE64" s="19">
        <v>570888</v>
      </c>
      <c r="CF64" s="17">
        <v>0</v>
      </c>
      <c r="CG64" s="19">
        <v>152000</v>
      </c>
      <c r="CH64" s="19">
        <v>254875</v>
      </c>
      <c r="CI64" s="17">
        <v>0</v>
      </c>
      <c r="CJ64" s="19">
        <v>363645</v>
      </c>
      <c r="CK64" s="19">
        <v>2915000</v>
      </c>
      <c r="CL64" s="19">
        <v>3053900</v>
      </c>
      <c r="CM64" s="19">
        <v>3572285</v>
      </c>
      <c r="CN64" s="19">
        <v>55000</v>
      </c>
      <c r="CO64" s="19">
        <v>99300</v>
      </c>
      <c r="CP64" s="23">
        <v>215472</v>
      </c>
      <c r="CQ64" s="59" t="s">
        <v>72</v>
      </c>
      <c r="CR64" s="59">
        <v>0</v>
      </c>
      <c r="CS64" s="59">
        <v>150000</v>
      </c>
      <c r="CT64" s="67">
        <f>CS64</f>
        <v>150000</v>
      </c>
      <c r="CU64" s="25">
        <f t="shared" si="11"/>
        <v>0</v>
      </c>
      <c r="CV64" s="25">
        <f t="shared" si="5"/>
        <v>0</v>
      </c>
      <c r="CW64" s="25">
        <f t="shared" si="6"/>
        <v>0</v>
      </c>
      <c r="CX64" s="67">
        <f t="shared" si="7"/>
        <v>0</v>
      </c>
      <c r="CY64" s="25">
        <f t="shared" si="8"/>
        <v>0</v>
      </c>
      <c r="CZ64" s="52">
        <f t="shared" si="9"/>
        <v>0</v>
      </c>
      <c r="DB64" s="67"/>
      <c r="DC64" s="67"/>
      <c r="DD64" s="28"/>
      <c r="DE64" s="24" t="s">
        <v>125</v>
      </c>
    </row>
    <row r="65" spans="1:109" ht="24.95" hidden="1" customHeight="1" x14ac:dyDescent="0.3">
      <c r="A65" s="13" t="s">
        <v>722</v>
      </c>
      <c r="B65" s="14" t="s">
        <v>723</v>
      </c>
      <c r="C65" s="14" t="s">
        <v>724</v>
      </c>
      <c r="D65" s="15" t="s">
        <v>725</v>
      </c>
      <c r="E65" s="15" t="s">
        <v>726</v>
      </c>
      <c r="F65" s="16">
        <v>39356</v>
      </c>
      <c r="G65" s="15" t="s">
        <v>446</v>
      </c>
      <c r="H65" s="15" t="s">
        <v>447</v>
      </c>
      <c r="I65" s="15" t="s">
        <v>466</v>
      </c>
      <c r="J65" s="15" t="s">
        <v>605</v>
      </c>
      <c r="K65" s="15" t="s">
        <v>450</v>
      </c>
      <c r="L65" s="15" t="s">
        <v>536</v>
      </c>
      <c r="M65" s="17">
        <v>0.4</v>
      </c>
      <c r="N65" s="17">
        <v>1.3</v>
      </c>
      <c r="O65" s="17">
        <v>0.1</v>
      </c>
      <c r="P65" s="17">
        <v>0.1</v>
      </c>
      <c r="Q65" s="17">
        <v>0</v>
      </c>
      <c r="R65" s="17">
        <v>1</v>
      </c>
      <c r="S65" s="17">
        <v>0</v>
      </c>
      <c r="T65" s="17">
        <v>0</v>
      </c>
      <c r="U65" s="17"/>
      <c r="V65" s="17">
        <f t="shared" si="0"/>
        <v>2.9000000000000004</v>
      </c>
      <c r="W65" s="17">
        <f t="shared" si="1"/>
        <v>0.5</v>
      </c>
      <c r="X65" s="17">
        <f t="shared" si="2"/>
        <v>2.4000000000000004</v>
      </c>
      <c r="Y65" s="20">
        <f t="shared" si="3"/>
        <v>82.758620689655174</v>
      </c>
      <c r="Z65" s="19">
        <v>1040</v>
      </c>
      <c r="AA65" s="19">
        <v>1100</v>
      </c>
      <c r="AB65" s="17"/>
      <c r="AC65" s="17"/>
      <c r="AD65" s="17"/>
      <c r="AE65" s="17"/>
      <c r="AF65" s="18">
        <v>1558.5</v>
      </c>
      <c r="AG65" s="19">
        <v>1600</v>
      </c>
      <c r="AH65" s="17"/>
      <c r="AI65" s="17"/>
      <c r="AJ65" s="17"/>
      <c r="AK65" s="17"/>
      <c r="AL65" s="17"/>
      <c r="AM65" s="17"/>
      <c r="AN65" s="17"/>
      <c r="AO65" s="17"/>
      <c r="AP65" s="17">
        <v>0</v>
      </c>
      <c r="AQ65" s="19">
        <v>220000</v>
      </c>
      <c r="AR65" s="17">
        <v>0</v>
      </c>
      <c r="AS65" s="19">
        <v>1197468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50"/>
      <c r="BS65" s="50"/>
      <c r="BT65" s="19">
        <v>1600000</v>
      </c>
      <c r="BU65" s="19">
        <v>1440000</v>
      </c>
      <c r="BV65" s="19">
        <v>1224000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/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9">
        <v>1600000</v>
      </c>
      <c r="CL65" s="19">
        <v>1660000</v>
      </c>
      <c r="CM65" s="19">
        <v>2421468</v>
      </c>
      <c r="CN65" s="17">
        <v>0</v>
      </c>
      <c r="CO65" s="19">
        <v>220000</v>
      </c>
      <c r="CP65" s="23">
        <v>1197468</v>
      </c>
      <c r="CQ65" s="59" t="s">
        <v>101</v>
      </c>
      <c r="CR65" s="60">
        <f>V65</f>
        <v>2.9000000000000004</v>
      </c>
      <c r="CS65" s="59">
        <v>300000</v>
      </c>
      <c r="CT65" s="67">
        <f>CS65-(CS65*0.1)</f>
        <v>270000</v>
      </c>
      <c r="CU65" s="25">
        <f t="shared" si="11"/>
        <v>783000.00000000012</v>
      </c>
      <c r="CV65" s="25">
        <f t="shared" si="5"/>
        <v>783000.00000000012</v>
      </c>
      <c r="CW65" s="25">
        <f t="shared" si="6"/>
        <v>783000.00000000012</v>
      </c>
      <c r="CX65" s="67">
        <f t="shared" si="7"/>
        <v>783000.00000000012</v>
      </c>
      <c r="CY65" s="25">
        <f t="shared" si="8"/>
        <v>156600.00000000003</v>
      </c>
      <c r="CZ65" s="52">
        <f t="shared" si="9"/>
        <v>0.13077593722755015</v>
      </c>
      <c r="DB65" s="67"/>
      <c r="DC65" s="67"/>
      <c r="DD65" s="61">
        <f>AG65/(W65*2080)</f>
        <v>1.5384615384615385</v>
      </c>
      <c r="DE65" s="24" t="s">
        <v>118</v>
      </c>
    </row>
    <row r="66" spans="1:109" ht="24.95" hidden="1" customHeight="1" x14ac:dyDescent="0.3">
      <c r="A66" s="13" t="s">
        <v>727</v>
      </c>
      <c r="B66" s="14" t="s">
        <v>728</v>
      </c>
      <c r="C66" s="14" t="s">
        <v>729</v>
      </c>
      <c r="D66" s="15" t="s">
        <v>730</v>
      </c>
      <c r="E66" s="15" t="s">
        <v>731</v>
      </c>
      <c r="F66" s="16">
        <v>39448</v>
      </c>
      <c r="G66" s="15" t="s">
        <v>446</v>
      </c>
      <c r="H66" s="15" t="s">
        <v>447</v>
      </c>
      <c r="I66" s="15" t="s">
        <v>466</v>
      </c>
      <c r="J66" s="15" t="s">
        <v>496</v>
      </c>
      <c r="K66" s="15" t="s">
        <v>482</v>
      </c>
      <c r="L66" s="15" t="s">
        <v>483</v>
      </c>
      <c r="M66" s="17">
        <v>0</v>
      </c>
      <c r="N66" s="17">
        <v>0</v>
      </c>
      <c r="O66" s="17">
        <v>0.5</v>
      </c>
      <c r="P66" s="17">
        <v>2.66</v>
      </c>
      <c r="Q66" s="17">
        <v>1.75</v>
      </c>
      <c r="R66" s="17">
        <v>2.4</v>
      </c>
      <c r="S66" s="17">
        <v>1</v>
      </c>
      <c r="T66" s="17">
        <v>0.5</v>
      </c>
      <c r="U66" s="17"/>
      <c r="V66" s="17">
        <f t="shared" si="0"/>
        <v>7.3100000000000005</v>
      </c>
      <c r="W66" s="17">
        <f t="shared" si="1"/>
        <v>2.25</v>
      </c>
      <c r="X66" s="17">
        <f t="shared" si="2"/>
        <v>5.0600000000000005</v>
      </c>
      <c r="Y66" s="20">
        <f t="shared" si="3"/>
        <v>69.2202462380301</v>
      </c>
      <c r="Z66" s="17">
        <v>38</v>
      </c>
      <c r="AA66" s="17">
        <v>35</v>
      </c>
      <c r="AB66" s="17">
        <v>15</v>
      </c>
      <c r="AC66" s="17">
        <v>15</v>
      </c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9">
        <v>114600</v>
      </c>
      <c r="AQ66" s="19">
        <v>630400</v>
      </c>
      <c r="AR66" s="17">
        <v>0</v>
      </c>
      <c r="AS66" s="19">
        <v>700000</v>
      </c>
      <c r="AT66" s="17">
        <v>0</v>
      </c>
      <c r="AU66" s="17">
        <v>0</v>
      </c>
      <c r="AV66" s="17">
        <v>0</v>
      </c>
      <c r="AW66" s="17">
        <v>0</v>
      </c>
      <c r="AX66" s="19">
        <v>20000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9">
        <v>295530</v>
      </c>
      <c r="BK66" s="19">
        <v>350360</v>
      </c>
      <c r="BL66" s="17">
        <v>0</v>
      </c>
      <c r="BM66" s="19">
        <v>400000</v>
      </c>
      <c r="BN66" s="17">
        <v>0</v>
      </c>
      <c r="BO66" s="17">
        <v>0</v>
      </c>
      <c r="BP66" s="17">
        <v>0</v>
      </c>
      <c r="BQ66" s="17">
        <v>0</v>
      </c>
      <c r="BR66" s="50"/>
      <c r="BS66" s="50"/>
      <c r="BT66" s="19">
        <v>1302000</v>
      </c>
      <c r="BU66" s="19">
        <v>1171000</v>
      </c>
      <c r="BV66" s="19">
        <v>1346000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/>
      <c r="CC66" s="17">
        <v>0</v>
      </c>
      <c r="CD66" s="17">
        <v>0</v>
      </c>
      <c r="CE66" s="17">
        <v>0</v>
      </c>
      <c r="CF66" s="17">
        <v>0</v>
      </c>
      <c r="CG66" s="19">
        <v>1066970</v>
      </c>
      <c r="CH66" s="19">
        <v>1127084</v>
      </c>
      <c r="CI66" s="19">
        <v>760000</v>
      </c>
      <c r="CJ66" s="19">
        <v>144841</v>
      </c>
      <c r="CK66" s="19">
        <v>2799100</v>
      </c>
      <c r="CL66" s="19">
        <v>3278844</v>
      </c>
      <c r="CM66" s="19">
        <v>3350841</v>
      </c>
      <c r="CN66" s="19">
        <v>114600</v>
      </c>
      <c r="CO66" s="19">
        <v>630400</v>
      </c>
      <c r="CP66" s="23">
        <v>700000</v>
      </c>
      <c r="CQ66" s="59" t="s">
        <v>72</v>
      </c>
      <c r="CR66" s="59">
        <f>AC66</f>
        <v>15</v>
      </c>
      <c r="CS66" s="59">
        <v>110000</v>
      </c>
      <c r="CT66" s="67">
        <f>CS66-(CS66*0.1)</f>
        <v>99000</v>
      </c>
      <c r="CU66" s="25">
        <f t="shared" si="11"/>
        <v>1485000</v>
      </c>
      <c r="CV66" s="25">
        <f t="shared" si="5"/>
        <v>1485000</v>
      </c>
      <c r="CW66" s="25">
        <f t="shared" si="6"/>
        <v>1485000</v>
      </c>
      <c r="CX66" s="67">
        <f t="shared" si="7"/>
        <v>1485000</v>
      </c>
      <c r="CY66" s="25">
        <f t="shared" si="8"/>
        <v>297000</v>
      </c>
      <c r="CZ66" s="52">
        <f t="shared" si="9"/>
        <v>0.42428571428571427</v>
      </c>
      <c r="DB66" s="67"/>
      <c r="DC66" s="67"/>
      <c r="DD66" s="28"/>
      <c r="DE66" s="49" t="s">
        <v>80</v>
      </c>
    </row>
    <row r="67" spans="1:109" ht="24.95" hidden="1" customHeight="1" x14ac:dyDescent="0.3">
      <c r="A67" s="13" t="s">
        <v>732</v>
      </c>
      <c r="B67" s="14" t="s">
        <v>733</v>
      </c>
      <c r="C67" s="14" t="s">
        <v>734</v>
      </c>
      <c r="D67" s="15" t="s">
        <v>735</v>
      </c>
      <c r="E67" s="15" t="s">
        <v>736</v>
      </c>
      <c r="F67" s="16">
        <v>39437</v>
      </c>
      <c r="G67" s="15" t="s">
        <v>446</v>
      </c>
      <c r="H67" s="15" t="s">
        <v>447</v>
      </c>
      <c r="I67" s="15" t="s">
        <v>466</v>
      </c>
      <c r="J67" s="15" t="s">
        <v>126</v>
      </c>
      <c r="K67" s="15" t="s">
        <v>474</v>
      </c>
      <c r="L67" s="15" t="s">
        <v>518</v>
      </c>
      <c r="M67" s="17">
        <v>0</v>
      </c>
      <c r="N67" s="17">
        <v>0</v>
      </c>
      <c r="O67" s="17">
        <v>0.42</v>
      </c>
      <c r="P67" s="17">
        <v>0.26</v>
      </c>
      <c r="Q67" s="17">
        <v>0</v>
      </c>
      <c r="R67" s="17">
        <v>0</v>
      </c>
      <c r="S67" s="17">
        <v>0</v>
      </c>
      <c r="T67" s="17">
        <v>0</v>
      </c>
      <c r="U67" s="17"/>
      <c r="V67" s="17">
        <f t="shared" si="0"/>
        <v>0.67999999999999994</v>
      </c>
      <c r="W67" s="17">
        <f t="shared" si="1"/>
        <v>0.42</v>
      </c>
      <c r="X67" s="17">
        <f t="shared" si="2"/>
        <v>0.26</v>
      </c>
      <c r="Y67" s="20">
        <f t="shared" si="3"/>
        <v>38.235294117647065</v>
      </c>
      <c r="Z67" s="17">
        <v>100</v>
      </c>
      <c r="AA67" s="17">
        <v>50</v>
      </c>
      <c r="AB67" s="17"/>
      <c r="AC67" s="17"/>
      <c r="AD67" s="17"/>
      <c r="AE67" s="17"/>
      <c r="AF67" s="19">
        <v>4800</v>
      </c>
      <c r="AG67" s="19">
        <v>2400</v>
      </c>
      <c r="AH67" s="17"/>
      <c r="AI67" s="17"/>
      <c r="AJ67" s="17"/>
      <c r="AK67" s="17"/>
      <c r="AL67" s="17"/>
      <c r="AM67" s="17"/>
      <c r="AN67" s="17"/>
      <c r="AO67" s="17"/>
      <c r="AP67" s="17">
        <v>0</v>
      </c>
      <c r="AQ67" s="17">
        <v>0</v>
      </c>
      <c r="AR67" s="17">
        <v>0</v>
      </c>
      <c r="AS67" s="19">
        <v>228600</v>
      </c>
      <c r="AT67" s="19">
        <v>110000</v>
      </c>
      <c r="AU67" s="19">
        <v>105000</v>
      </c>
      <c r="AV67" s="17">
        <v>0</v>
      </c>
      <c r="AW67" s="19">
        <v>100000</v>
      </c>
      <c r="AX67" s="19">
        <v>76100</v>
      </c>
      <c r="AY67" s="19">
        <v>80000</v>
      </c>
      <c r="AZ67" s="17">
        <v>0</v>
      </c>
      <c r="BA67" s="19">
        <v>100000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50"/>
      <c r="BS67" s="50"/>
      <c r="BT67" s="19">
        <v>168000</v>
      </c>
      <c r="BU67" s="19">
        <v>148000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/>
      <c r="CC67" s="17">
        <v>0</v>
      </c>
      <c r="CD67" s="17">
        <v>0</v>
      </c>
      <c r="CE67" s="17">
        <v>0</v>
      </c>
      <c r="CF67" s="17">
        <v>0</v>
      </c>
      <c r="CG67" s="19">
        <v>20000</v>
      </c>
      <c r="CH67" s="19">
        <v>15000</v>
      </c>
      <c r="CI67" s="17">
        <v>0</v>
      </c>
      <c r="CJ67" s="19">
        <v>79400</v>
      </c>
      <c r="CK67" s="19">
        <v>374100</v>
      </c>
      <c r="CL67" s="19">
        <v>348000</v>
      </c>
      <c r="CM67" s="19">
        <v>508000</v>
      </c>
      <c r="CN67" s="17">
        <v>0</v>
      </c>
      <c r="CO67" s="17">
        <v>0</v>
      </c>
      <c r="CP67" s="23">
        <v>228600</v>
      </c>
      <c r="CQ67" s="59" t="s">
        <v>101</v>
      </c>
      <c r="CR67" s="60">
        <f>V67</f>
        <v>0.67999999999999994</v>
      </c>
      <c r="CS67" s="59">
        <v>270000</v>
      </c>
      <c r="CT67" s="67">
        <f>CS67-(CS67*0.1)</f>
        <v>243000</v>
      </c>
      <c r="CU67" s="25">
        <f t="shared" si="11"/>
        <v>165239.99999999997</v>
      </c>
      <c r="CV67" s="25">
        <f t="shared" si="5"/>
        <v>165239.99999999997</v>
      </c>
      <c r="CW67" s="25">
        <f t="shared" si="6"/>
        <v>165239.99999999997</v>
      </c>
      <c r="CX67" s="67">
        <f t="shared" si="7"/>
        <v>165239.99999999997</v>
      </c>
      <c r="CY67" s="25">
        <f t="shared" si="8"/>
        <v>33047.999999999993</v>
      </c>
      <c r="CZ67" s="52">
        <f t="shared" si="9"/>
        <v>0.14456692913385824</v>
      </c>
      <c r="DB67" s="67"/>
      <c r="DC67" s="67"/>
      <c r="DD67" s="28"/>
      <c r="DE67" s="24" t="s">
        <v>79</v>
      </c>
    </row>
    <row r="68" spans="1:109" ht="24.95" hidden="1" customHeight="1" x14ac:dyDescent="0.3">
      <c r="A68" s="13" t="s">
        <v>737</v>
      </c>
      <c r="B68" s="14" t="s">
        <v>738</v>
      </c>
      <c r="C68" s="14" t="s">
        <v>739</v>
      </c>
      <c r="D68" s="15" t="s">
        <v>740</v>
      </c>
      <c r="E68" s="15" t="s">
        <v>741</v>
      </c>
      <c r="F68" s="16">
        <v>34335</v>
      </c>
      <c r="G68" s="15" t="s">
        <v>446</v>
      </c>
      <c r="H68" s="15" t="s">
        <v>447</v>
      </c>
      <c r="I68" s="15" t="s">
        <v>466</v>
      </c>
      <c r="J68" s="15" t="s">
        <v>126</v>
      </c>
      <c r="K68" s="15" t="s">
        <v>461</v>
      </c>
      <c r="L68" s="15" t="s">
        <v>536</v>
      </c>
      <c r="M68" s="17">
        <v>0</v>
      </c>
      <c r="N68" s="17">
        <v>0.2</v>
      </c>
      <c r="O68" s="17">
        <v>0.23</v>
      </c>
      <c r="P68" s="17">
        <v>0</v>
      </c>
      <c r="Q68" s="17">
        <v>4</v>
      </c>
      <c r="R68" s="17">
        <v>0.62</v>
      </c>
      <c r="S68" s="17">
        <v>0</v>
      </c>
      <c r="T68" s="17">
        <v>0</v>
      </c>
      <c r="U68" s="17"/>
      <c r="V68" s="17">
        <f t="shared" ref="V68:V131" si="12">M68+N68+O68+P68+Q68+R68</f>
        <v>5.05</v>
      </c>
      <c r="W68" s="17">
        <f t="shared" ref="W68:W131" si="13">M68+O68+Q68</f>
        <v>4.2300000000000004</v>
      </c>
      <c r="X68" s="17">
        <f t="shared" ref="X68:X131" si="14">N68+P68+R68</f>
        <v>0.82000000000000006</v>
      </c>
      <c r="Y68" s="20">
        <f t="shared" ref="Y68:Y131" si="15">(X68/V68)*100</f>
        <v>16.237623762376238</v>
      </c>
      <c r="Z68" s="17">
        <v>156</v>
      </c>
      <c r="AA68" s="17">
        <v>170</v>
      </c>
      <c r="AB68" s="17"/>
      <c r="AC68" s="17"/>
      <c r="AD68" s="17"/>
      <c r="AE68" s="17"/>
      <c r="AF68" s="19">
        <v>2460</v>
      </c>
      <c r="AG68" s="19">
        <v>2460</v>
      </c>
      <c r="AH68" s="17"/>
      <c r="AI68" s="17"/>
      <c r="AJ68" s="17"/>
      <c r="AK68" s="17"/>
      <c r="AL68" s="17"/>
      <c r="AM68" s="17"/>
      <c r="AN68" s="17"/>
      <c r="AO68" s="17"/>
      <c r="AP68" s="17">
        <v>0</v>
      </c>
      <c r="AQ68" s="17">
        <v>0</v>
      </c>
      <c r="AR68" s="17">
        <v>0</v>
      </c>
      <c r="AS68" s="19">
        <v>350000</v>
      </c>
      <c r="AT68" s="17">
        <v>0</v>
      </c>
      <c r="AU68" s="17">
        <v>0</v>
      </c>
      <c r="AV68" s="17">
        <v>0</v>
      </c>
      <c r="AW68" s="17">
        <v>0</v>
      </c>
      <c r="AX68" s="19">
        <v>628500</v>
      </c>
      <c r="AY68" s="19">
        <v>240000</v>
      </c>
      <c r="AZ68" s="19">
        <v>30000</v>
      </c>
      <c r="BA68" s="19">
        <v>180000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50"/>
      <c r="BS68" s="50"/>
      <c r="BT68" s="19">
        <v>672000</v>
      </c>
      <c r="BU68" s="19">
        <v>561000</v>
      </c>
      <c r="BV68" s="17">
        <v>0</v>
      </c>
      <c r="BW68" s="19">
        <v>561000</v>
      </c>
      <c r="BX68" s="17">
        <v>0</v>
      </c>
      <c r="BY68" s="17">
        <v>0</v>
      </c>
      <c r="BZ68" s="17">
        <v>0</v>
      </c>
      <c r="CA68" s="17">
        <v>0</v>
      </c>
      <c r="CB68" s="17"/>
      <c r="CC68" s="17">
        <v>0</v>
      </c>
      <c r="CD68" s="17">
        <v>0</v>
      </c>
      <c r="CE68" s="17">
        <v>0</v>
      </c>
      <c r="CF68" s="17">
        <v>0</v>
      </c>
      <c r="CG68" s="19">
        <v>15000</v>
      </c>
      <c r="CH68" s="17">
        <v>0</v>
      </c>
      <c r="CI68" s="19">
        <v>525000</v>
      </c>
      <c r="CJ68" s="19">
        <v>300000</v>
      </c>
      <c r="CK68" s="19">
        <v>1315500</v>
      </c>
      <c r="CL68" s="19">
        <v>926458</v>
      </c>
      <c r="CM68" s="19">
        <v>1946000</v>
      </c>
      <c r="CN68" s="17">
        <v>0</v>
      </c>
      <c r="CO68" s="17">
        <v>0</v>
      </c>
      <c r="CP68" s="23">
        <v>350000</v>
      </c>
      <c r="CQ68" s="59" t="s">
        <v>101</v>
      </c>
      <c r="CR68" s="60">
        <f>V68</f>
        <v>5.05</v>
      </c>
      <c r="CS68" s="59">
        <v>270000</v>
      </c>
      <c r="CT68" s="67">
        <f>CS68</f>
        <v>270000</v>
      </c>
      <c r="CU68" s="25">
        <f t="shared" si="11"/>
        <v>1363500</v>
      </c>
      <c r="CV68" s="25">
        <f t="shared" ref="CV68:CV131" si="16">CU68-BR68-BS68-CB68</f>
        <v>1363500</v>
      </c>
      <c r="CW68" s="25">
        <f t="shared" ref="CW68:CW131" si="17">CV68-BD68-BE68</f>
        <v>1363500</v>
      </c>
      <c r="CX68" s="67">
        <f t="shared" ref="CX68:CX131" si="18">CW68</f>
        <v>1363500</v>
      </c>
      <c r="CY68" s="25">
        <f t="shared" ref="CY68:CY131" si="19">CX68*0.2</f>
        <v>272700</v>
      </c>
      <c r="CZ68" s="52">
        <f t="shared" ref="CZ68:CZ131" si="20">CY68/CP68</f>
        <v>0.77914285714285714</v>
      </c>
      <c r="DB68" s="67"/>
      <c r="DC68" s="67"/>
      <c r="DD68" s="28"/>
      <c r="DE68" s="24"/>
    </row>
    <row r="69" spans="1:109" ht="24.95" hidden="1" customHeight="1" x14ac:dyDescent="0.3">
      <c r="A69" s="13" t="s">
        <v>742</v>
      </c>
      <c r="B69" s="14" t="s">
        <v>743</v>
      </c>
      <c r="C69" s="14" t="s">
        <v>739</v>
      </c>
      <c r="D69" s="15" t="s">
        <v>740</v>
      </c>
      <c r="E69" s="15" t="s">
        <v>744</v>
      </c>
      <c r="F69" s="16">
        <v>34335</v>
      </c>
      <c r="G69" s="15" t="s">
        <v>446</v>
      </c>
      <c r="H69" s="15" t="s">
        <v>447</v>
      </c>
      <c r="I69" s="15" t="s">
        <v>466</v>
      </c>
      <c r="J69" s="15" t="s">
        <v>605</v>
      </c>
      <c r="K69" s="15" t="s">
        <v>461</v>
      </c>
      <c r="L69" s="15" t="s">
        <v>536</v>
      </c>
      <c r="M69" s="17">
        <v>0.1</v>
      </c>
      <c r="N69" s="17">
        <v>0.2</v>
      </c>
      <c r="O69" s="17">
        <v>0.03</v>
      </c>
      <c r="P69" s="17">
        <v>0.08</v>
      </c>
      <c r="Q69" s="17">
        <v>1</v>
      </c>
      <c r="R69" s="17">
        <v>0.5</v>
      </c>
      <c r="S69" s="17">
        <v>0</v>
      </c>
      <c r="T69" s="17">
        <v>0</v>
      </c>
      <c r="U69" s="17"/>
      <c r="V69" s="17">
        <f t="shared" si="12"/>
        <v>1.9100000000000001</v>
      </c>
      <c r="W69" s="17">
        <f t="shared" si="13"/>
        <v>1.1299999999999999</v>
      </c>
      <c r="X69" s="17">
        <f t="shared" si="14"/>
        <v>0.78</v>
      </c>
      <c r="Y69" s="20">
        <f t="shared" si="15"/>
        <v>40.837696335078533</v>
      </c>
      <c r="Z69" s="17">
        <v>141</v>
      </c>
      <c r="AA69" s="17">
        <v>176</v>
      </c>
      <c r="AB69" s="17"/>
      <c r="AC69" s="17"/>
      <c r="AD69" s="17"/>
      <c r="AE69" s="17"/>
      <c r="AF69" s="17">
        <v>875</v>
      </c>
      <c r="AG69" s="19">
        <v>1250</v>
      </c>
      <c r="AH69" s="17"/>
      <c r="AI69" s="17"/>
      <c r="AJ69" s="17"/>
      <c r="AK69" s="17"/>
      <c r="AL69" s="17"/>
      <c r="AM69" s="17"/>
      <c r="AN69" s="17"/>
      <c r="AO69" s="17"/>
      <c r="AP69" s="17">
        <v>0</v>
      </c>
      <c r="AQ69" s="19">
        <v>200000</v>
      </c>
      <c r="AR69" s="17">
        <v>0</v>
      </c>
      <c r="AS69" s="19">
        <v>280903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8">
        <v>10883.46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50"/>
      <c r="BS69" s="50"/>
      <c r="BT69" s="19">
        <v>703000</v>
      </c>
      <c r="BU69" s="19">
        <v>425000</v>
      </c>
      <c r="BV69" s="19">
        <v>425000</v>
      </c>
      <c r="BW69" s="19">
        <v>86784</v>
      </c>
      <c r="BX69" s="17">
        <v>0</v>
      </c>
      <c r="BY69" s="17">
        <v>0</v>
      </c>
      <c r="BZ69" s="17">
        <v>0</v>
      </c>
      <c r="CA69" s="17">
        <v>0</v>
      </c>
      <c r="CB69" s="17"/>
      <c r="CC69" s="17">
        <v>0</v>
      </c>
      <c r="CD69" s="17">
        <v>0</v>
      </c>
      <c r="CE69" s="17">
        <v>0</v>
      </c>
      <c r="CF69" s="17">
        <v>0</v>
      </c>
      <c r="CG69" s="19">
        <v>22014</v>
      </c>
      <c r="CH69" s="19">
        <v>22014</v>
      </c>
      <c r="CI69" s="19">
        <v>238000</v>
      </c>
      <c r="CJ69" s="17">
        <v>0</v>
      </c>
      <c r="CK69" s="19">
        <v>703205</v>
      </c>
      <c r="CL69" s="18">
        <v>657692.46</v>
      </c>
      <c r="CM69" s="19">
        <v>1280687</v>
      </c>
      <c r="CN69" s="17">
        <v>0</v>
      </c>
      <c r="CO69" s="19">
        <v>200000</v>
      </c>
      <c r="CP69" s="23">
        <v>280903</v>
      </c>
      <c r="CQ69" s="59" t="s">
        <v>101</v>
      </c>
      <c r="CR69" s="60">
        <f>V69</f>
        <v>1.9100000000000001</v>
      </c>
      <c r="CS69" s="59">
        <v>300000</v>
      </c>
      <c r="CT69" s="67">
        <f>CS69-(CS69*0.1)</f>
        <v>270000</v>
      </c>
      <c r="CU69" s="25">
        <f t="shared" si="11"/>
        <v>515700.00000000006</v>
      </c>
      <c r="CV69" s="25">
        <f t="shared" si="16"/>
        <v>515700.00000000006</v>
      </c>
      <c r="CW69" s="25">
        <f t="shared" si="17"/>
        <v>515700.00000000006</v>
      </c>
      <c r="CX69" s="67">
        <f t="shared" si="18"/>
        <v>515700.00000000006</v>
      </c>
      <c r="CY69" s="25">
        <f t="shared" si="19"/>
        <v>103140.00000000001</v>
      </c>
      <c r="CZ69" s="52">
        <f t="shared" si="20"/>
        <v>0.36717300990021473</v>
      </c>
      <c r="DB69" s="67"/>
      <c r="DC69" s="67"/>
      <c r="DD69" s="61">
        <f>AG69/(W69*2080)</f>
        <v>0.53182437031994567</v>
      </c>
      <c r="DE69" s="49" t="s">
        <v>79</v>
      </c>
    </row>
    <row r="70" spans="1:109" ht="24.95" hidden="1" customHeight="1" x14ac:dyDescent="0.3">
      <c r="A70" s="13" t="s">
        <v>745</v>
      </c>
      <c r="B70" s="14" t="s">
        <v>746</v>
      </c>
      <c r="C70" s="14" t="s">
        <v>739</v>
      </c>
      <c r="D70" s="15" t="s">
        <v>740</v>
      </c>
      <c r="E70" s="15" t="s">
        <v>747</v>
      </c>
      <c r="F70" s="16">
        <v>40403</v>
      </c>
      <c r="G70" s="15" t="s">
        <v>446</v>
      </c>
      <c r="H70" s="15" t="s">
        <v>447</v>
      </c>
      <c r="I70" s="15" t="s">
        <v>466</v>
      </c>
      <c r="J70" s="15" t="s">
        <v>605</v>
      </c>
      <c r="K70" s="15" t="s">
        <v>450</v>
      </c>
      <c r="L70" s="15" t="s">
        <v>536</v>
      </c>
      <c r="M70" s="17">
        <v>0.2</v>
      </c>
      <c r="N70" s="17">
        <v>0.7</v>
      </c>
      <c r="O70" s="17">
        <v>1.1200000000000001</v>
      </c>
      <c r="P70" s="17">
        <v>0.2</v>
      </c>
      <c r="Q70" s="17">
        <v>2.5</v>
      </c>
      <c r="R70" s="17">
        <v>0.52</v>
      </c>
      <c r="S70" s="17">
        <v>0</v>
      </c>
      <c r="T70" s="17">
        <v>0</v>
      </c>
      <c r="U70" s="17"/>
      <c r="V70" s="17">
        <f t="shared" si="12"/>
        <v>5.24</v>
      </c>
      <c r="W70" s="17">
        <f t="shared" si="13"/>
        <v>3.8200000000000003</v>
      </c>
      <c r="X70" s="17">
        <f t="shared" si="14"/>
        <v>1.42</v>
      </c>
      <c r="Y70" s="20">
        <f t="shared" si="15"/>
        <v>27.099236641221371</v>
      </c>
      <c r="Z70" s="17">
        <v>300</v>
      </c>
      <c r="AA70" s="17">
        <v>450</v>
      </c>
      <c r="AB70" s="17"/>
      <c r="AC70" s="17"/>
      <c r="AD70" s="17"/>
      <c r="AE70" s="17"/>
      <c r="AF70" s="17">
        <v>875</v>
      </c>
      <c r="AG70" s="19">
        <v>1250</v>
      </c>
      <c r="AH70" s="17"/>
      <c r="AI70" s="17"/>
      <c r="AJ70" s="17"/>
      <c r="AK70" s="17"/>
      <c r="AL70" s="17"/>
      <c r="AM70" s="17"/>
      <c r="AN70" s="17"/>
      <c r="AO70" s="17"/>
      <c r="AP70" s="19">
        <v>50000</v>
      </c>
      <c r="AQ70" s="19">
        <v>91800</v>
      </c>
      <c r="AR70" s="17">
        <v>0</v>
      </c>
      <c r="AS70" s="19">
        <v>190000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50"/>
      <c r="BS70" s="50"/>
      <c r="BT70" s="17">
        <v>0</v>
      </c>
      <c r="BU70" s="17">
        <v>0</v>
      </c>
      <c r="BV70" s="17">
        <v>0</v>
      </c>
      <c r="BW70" s="18">
        <v>1648414.2</v>
      </c>
      <c r="BX70" s="17">
        <v>0</v>
      </c>
      <c r="BY70" s="17">
        <v>0</v>
      </c>
      <c r="BZ70" s="17">
        <v>0</v>
      </c>
      <c r="CA70" s="17">
        <v>0</v>
      </c>
      <c r="CB70" s="17"/>
      <c r="CC70" s="17">
        <v>0</v>
      </c>
      <c r="CD70" s="17">
        <v>0</v>
      </c>
      <c r="CE70" s="17">
        <v>0</v>
      </c>
      <c r="CF70" s="17">
        <v>0</v>
      </c>
      <c r="CG70" s="19">
        <v>540200</v>
      </c>
      <c r="CH70" s="18">
        <v>402267.15</v>
      </c>
      <c r="CI70" s="19">
        <v>20000</v>
      </c>
      <c r="CJ70" s="19">
        <v>550000</v>
      </c>
      <c r="CK70" s="19">
        <v>561200</v>
      </c>
      <c r="CL70" s="18">
        <v>494067.15</v>
      </c>
      <c r="CM70" s="18">
        <v>2408414.2000000002</v>
      </c>
      <c r="CN70" s="19">
        <v>50000</v>
      </c>
      <c r="CO70" s="19">
        <v>91800</v>
      </c>
      <c r="CP70" s="23">
        <v>190000</v>
      </c>
      <c r="CQ70" s="59" t="s">
        <v>101</v>
      </c>
      <c r="CR70" s="60">
        <f>V70</f>
        <v>5.24</v>
      </c>
      <c r="CS70" s="59">
        <v>300000</v>
      </c>
      <c r="CT70" s="67">
        <f>CS70-(CS70*0.1)</f>
        <v>270000</v>
      </c>
      <c r="CU70" s="25">
        <f t="shared" si="11"/>
        <v>1414800</v>
      </c>
      <c r="CV70" s="25">
        <f t="shared" si="16"/>
        <v>1414800</v>
      </c>
      <c r="CW70" s="25">
        <f t="shared" si="17"/>
        <v>1414800</v>
      </c>
      <c r="CX70" s="67">
        <f t="shared" si="18"/>
        <v>1414800</v>
      </c>
      <c r="CY70" s="25">
        <f t="shared" si="19"/>
        <v>282960</v>
      </c>
      <c r="CZ70" s="52">
        <f t="shared" si="20"/>
        <v>1.4892631578947368</v>
      </c>
      <c r="DB70" s="67"/>
      <c r="DC70" s="67"/>
      <c r="DD70" s="61">
        <f>AG70/(W70*2080)</f>
        <v>0.15731977446637133</v>
      </c>
      <c r="DE70" s="49" t="s">
        <v>115</v>
      </c>
    </row>
    <row r="71" spans="1:109" s="38" customFormat="1" ht="24.95" hidden="1" customHeight="1" x14ac:dyDescent="0.3">
      <c r="A71" s="29" t="s">
        <v>748</v>
      </c>
      <c r="B71" s="30" t="s">
        <v>749</v>
      </c>
      <c r="C71" s="30" t="s">
        <v>750</v>
      </c>
      <c r="D71" s="31" t="s">
        <v>751</v>
      </c>
      <c r="E71" s="31" t="s">
        <v>752</v>
      </c>
      <c r="F71" s="32">
        <v>40954</v>
      </c>
      <c r="G71" s="31" t="s">
        <v>446</v>
      </c>
      <c r="H71" s="31" t="s">
        <v>447</v>
      </c>
      <c r="I71" s="31" t="s">
        <v>448</v>
      </c>
      <c r="J71" s="31" t="s">
        <v>653</v>
      </c>
      <c r="K71" s="31" t="s">
        <v>482</v>
      </c>
      <c r="L71" s="31" t="s">
        <v>518</v>
      </c>
      <c r="M71" s="33">
        <v>0</v>
      </c>
      <c r="N71" s="33">
        <v>0</v>
      </c>
      <c r="O71" s="33">
        <v>0</v>
      </c>
      <c r="P71" s="33">
        <v>0</v>
      </c>
      <c r="Q71" s="33">
        <v>1.2</v>
      </c>
      <c r="R71" s="33">
        <v>3</v>
      </c>
      <c r="S71" s="33">
        <v>0</v>
      </c>
      <c r="T71" s="33">
        <v>0</v>
      </c>
      <c r="U71" s="33"/>
      <c r="V71" s="33">
        <f t="shared" si="12"/>
        <v>4.2</v>
      </c>
      <c r="W71" s="33">
        <f t="shared" si="13"/>
        <v>1.2</v>
      </c>
      <c r="X71" s="33">
        <f t="shared" si="14"/>
        <v>3</v>
      </c>
      <c r="Y71" s="34">
        <f t="shared" si="15"/>
        <v>71.428571428571431</v>
      </c>
      <c r="Z71" s="33">
        <v>4</v>
      </c>
      <c r="AA71" s="33">
        <v>4</v>
      </c>
      <c r="AB71" s="33">
        <v>2</v>
      </c>
      <c r="AC71" s="33">
        <v>2</v>
      </c>
      <c r="AD71" s="33"/>
      <c r="AE71" s="33"/>
      <c r="AF71" s="33"/>
      <c r="AG71" s="33"/>
      <c r="AH71" s="33"/>
      <c r="AI71" s="33"/>
      <c r="AJ71" s="33">
        <v>4</v>
      </c>
      <c r="AK71" s="33">
        <v>0</v>
      </c>
      <c r="AL71" s="33">
        <v>0</v>
      </c>
      <c r="AM71" s="33">
        <v>0</v>
      </c>
      <c r="AN71" s="33">
        <v>0</v>
      </c>
      <c r="AO71" s="33">
        <v>4</v>
      </c>
      <c r="AP71" s="33">
        <v>0</v>
      </c>
      <c r="AQ71" s="33">
        <v>0</v>
      </c>
      <c r="AR71" s="33">
        <v>0</v>
      </c>
      <c r="AS71" s="35">
        <v>200000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5">
        <v>30000</v>
      </c>
      <c r="BG71" s="35">
        <v>40600</v>
      </c>
      <c r="BH71" s="35">
        <v>60000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50">
        <f>4000*12*AC71</f>
        <v>96000</v>
      </c>
      <c r="BS71" s="54"/>
      <c r="BT71" s="35">
        <v>339700</v>
      </c>
      <c r="BU71" s="35">
        <v>343000</v>
      </c>
      <c r="BV71" s="33">
        <v>0</v>
      </c>
      <c r="BW71" s="35">
        <v>320696</v>
      </c>
      <c r="BX71" s="33">
        <v>0</v>
      </c>
      <c r="BY71" s="33">
        <v>0</v>
      </c>
      <c r="BZ71" s="33">
        <v>0</v>
      </c>
      <c r="CA71" s="33">
        <v>0</v>
      </c>
      <c r="CB71" s="33"/>
      <c r="CC71" s="33">
        <v>0</v>
      </c>
      <c r="CD71" s="33">
        <v>0</v>
      </c>
      <c r="CE71" s="33">
        <v>0</v>
      </c>
      <c r="CF71" s="33">
        <v>0</v>
      </c>
      <c r="CG71" s="35">
        <v>217172</v>
      </c>
      <c r="CH71" s="35">
        <v>217172</v>
      </c>
      <c r="CI71" s="35">
        <v>80400</v>
      </c>
      <c r="CJ71" s="33">
        <v>0</v>
      </c>
      <c r="CK71" s="35">
        <v>522872</v>
      </c>
      <c r="CL71" s="35">
        <v>447600</v>
      </c>
      <c r="CM71" s="35">
        <v>661096</v>
      </c>
      <c r="CN71" s="33">
        <v>0</v>
      </c>
      <c r="CO71" s="33">
        <v>0</v>
      </c>
      <c r="CP71" s="36">
        <v>200000</v>
      </c>
      <c r="CQ71" s="59" t="s">
        <v>72</v>
      </c>
      <c r="CR71" s="59">
        <f>AC71</f>
        <v>2</v>
      </c>
      <c r="CS71" s="59">
        <v>260000</v>
      </c>
      <c r="CT71" s="67">
        <f>CS71-(CS71*0.1)</f>
        <v>234000</v>
      </c>
      <c r="CU71" s="25">
        <f t="shared" si="11"/>
        <v>468000</v>
      </c>
      <c r="CV71" s="25">
        <f t="shared" si="16"/>
        <v>372000</v>
      </c>
      <c r="CW71" s="25">
        <f t="shared" si="17"/>
        <v>372000</v>
      </c>
      <c r="CX71" s="67">
        <f t="shared" si="18"/>
        <v>372000</v>
      </c>
      <c r="CY71" s="25">
        <f t="shared" si="19"/>
        <v>74400</v>
      </c>
      <c r="CZ71" s="52">
        <f t="shared" si="20"/>
        <v>0.372</v>
      </c>
      <c r="DB71" s="67"/>
      <c r="DC71" s="67"/>
      <c r="DD71" s="37"/>
      <c r="DE71" s="51" t="s">
        <v>81</v>
      </c>
    </row>
    <row r="72" spans="1:109" s="38" customFormat="1" ht="24.95" customHeight="1" x14ac:dyDescent="0.3">
      <c r="A72" s="29" t="s">
        <v>753</v>
      </c>
      <c r="B72" s="30" t="s">
        <v>754</v>
      </c>
      <c r="C72" s="30" t="s">
        <v>750</v>
      </c>
      <c r="D72" s="31" t="s">
        <v>755</v>
      </c>
      <c r="E72" s="31" t="s">
        <v>756</v>
      </c>
      <c r="F72" s="32">
        <v>40954</v>
      </c>
      <c r="G72" s="31" t="s">
        <v>457</v>
      </c>
      <c r="H72" s="31" t="s">
        <v>458</v>
      </c>
      <c r="I72" s="31" t="s">
        <v>459</v>
      </c>
      <c r="J72" s="31" t="s">
        <v>460</v>
      </c>
      <c r="K72" s="31" t="s">
        <v>461</v>
      </c>
      <c r="L72" s="31" t="s">
        <v>462</v>
      </c>
      <c r="M72" s="33">
        <v>0</v>
      </c>
      <c r="N72" s="33">
        <v>0</v>
      </c>
      <c r="O72" s="33">
        <v>0</v>
      </c>
      <c r="P72" s="33">
        <v>0</v>
      </c>
      <c r="Q72" s="33">
        <v>1.2</v>
      </c>
      <c r="R72" s="33">
        <v>0.4</v>
      </c>
      <c r="S72" s="33">
        <v>0</v>
      </c>
      <c r="T72" s="33">
        <v>0</v>
      </c>
      <c r="U72" s="33"/>
      <c r="V72" s="33">
        <f t="shared" si="12"/>
        <v>1.6</v>
      </c>
      <c r="W72" s="33">
        <f t="shared" si="13"/>
        <v>1.2</v>
      </c>
      <c r="X72" s="33">
        <f t="shared" si="14"/>
        <v>0.4</v>
      </c>
      <c r="Y72" s="34">
        <f t="shared" si="15"/>
        <v>25</v>
      </c>
      <c r="Z72" s="33">
        <v>400</v>
      </c>
      <c r="AA72" s="33">
        <v>380</v>
      </c>
      <c r="AB72" s="33"/>
      <c r="AC72" s="33"/>
      <c r="AD72" s="33"/>
      <c r="AE72" s="33"/>
      <c r="AF72" s="35">
        <v>2000</v>
      </c>
      <c r="AG72" s="35">
        <v>2016</v>
      </c>
      <c r="AH72" s="33"/>
      <c r="AI72" s="33"/>
      <c r="AJ72" s="33"/>
      <c r="AK72" s="33"/>
      <c r="AL72" s="33"/>
      <c r="AM72" s="33"/>
      <c r="AN72" s="33"/>
      <c r="AO72" s="33"/>
      <c r="AP72" s="33">
        <v>0</v>
      </c>
      <c r="AQ72" s="35">
        <v>46400</v>
      </c>
      <c r="AR72" s="33">
        <v>0</v>
      </c>
      <c r="AS72" s="35">
        <v>190000</v>
      </c>
      <c r="AT72" s="33">
        <v>0</v>
      </c>
      <c r="AU72" s="33">
        <v>0</v>
      </c>
      <c r="AV72" s="33">
        <v>0</v>
      </c>
      <c r="AW72" s="33">
        <v>0</v>
      </c>
      <c r="AX72" s="35">
        <v>20000</v>
      </c>
      <c r="AY72" s="35">
        <v>40000</v>
      </c>
      <c r="AZ72" s="33">
        <v>0</v>
      </c>
      <c r="BA72" s="35">
        <v>20000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54"/>
      <c r="BS72" s="54"/>
      <c r="BT72" s="35">
        <v>172000</v>
      </c>
      <c r="BU72" s="35">
        <v>64000</v>
      </c>
      <c r="BV72" s="33">
        <v>0</v>
      </c>
      <c r="BW72" s="35">
        <v>200000</v>
      </c>
      <c r="BX72" s="33">
        <v>0</v>
      </c>
      <c r="BY72" s="33">
        <v>0</v>
      </c>
      <c r="BZ72" s="33">
        <v>0</v>
      </c>
      <c r="CA72" s="33">
        <v>0</v>
      </c>
      <c r="CB72" s="33"/>
      <c r="CC72" s="33">
        <v>0</v>
      </c>
      <c r="CD72" s="33">
        <v>0</v>
      </c>
      <c r="CE72" s="33">
        <v>0</v>
      </c>
      <c r="CF72" s="33">
        <v>0</v>
      </c>
      <c r="CG72" s="35">
        <v>697486</v>
      </c>
      <c r="CH72" s="35">
        <v>697486</v>
      </c>
      <c r="CI72" s="33">
        <v>0</v>
      </c>
      <c r="CJ72" s="35">
        <v>367444</v>
      </c>
      <c r="CK72" s="35">
        <v>511074</v>
      </c>
      <c r="CL72" s="35">
        <v>528812</v>
      </c>
      <c r="CM72" s="35">
        <v>777444</v>
      </c>
      <c r="CN72" s="33">
        <v>0</v>
      </c>
      <c r="CO72" s="35">
        <v>46400</v>
      </c>
      <c r="CP72" s="36">
        <v>190000</v>
      </c>
      <c r="CQ72" s="59" t="s">
        <v>101</v>
      </c>
      <c r="CR72" s="60">
        <f>V72</f>
        <v>1.6</v>
      </c>
      <c r="CS72" s="59">
        <v>270000</v>
      </c>
      <c r="CT72" s="67">
        <f>CS72</f>
        <v>270000</v>
      </c>
      <c r="CU72" s="25">
        <f t="shared" si="11"/>
        <v>432000</v>
      </c>
      <c r="CV72" s="25">
        <f t="shared" si="16"/>
        <v>432000</v>
      </c>
      <c r="CW72" s="25">
        <f t="shared" si="17"/>
        <v>432000</v>
      </c>
      <c r="CX72" s="67">
        <f t="shared" si="18"/>
        <v>432000</v>
      </c>
      <c r="CY72" s="25">
        <f t="shared" si="19"/>
        <v>86400</v>
      </c>
      <c r="CZ72" s="52">
        <f>DB72/CP72</f>
        <v>0.26315789473684209</v>
      </c>
      <c r="DA72" s="67">
        <f>CY72</f>
        <v>86400</v>
      </c>
      <c r="DB72" s="67">
        <v>50000</v>
      </c>
      <c r="DC72" s="67" t="s">
        <v>141</v>
      </c>
      <c r="DD72" s="61">
        <f>AG72/(W72*2080)</f>
        <v>0.80769230769230771</v>
      </c>
      <c r="DE72" s="51" t="s">
        <v>73</v>
      </c>
    </row>
    <row r="73" spans="1:109" ht="24.95" hidden="1" customHeight="1" x14ac:dyDescent="0.3">
      <c r="A73" s="13" t="s">
        <v>757</v>
      </c>
      <c r="B73" s="14" t="s">
        <v>758</v>
      </c>
      <c r="C73" s="14" t="s">
        <v>759</v>
      </c>
      <c r="D73" s="15" t="s">
        <v>760</v>
      </c>
      <c r="E73" s="15" t="s">
        <v>760</v>
      </c>
      <c r="F73" s="16">
        <v>39346</v>
      </c>
      <c r="G73" s="15" t="s">
        <v>446</v>
      </c>
      <c r="H73" s="15" t="s">
        <v>447</v>
      </c>
      <c r="I73" s="15" t="s">
        <v>448</v>
      </c>
      <c r="J73" s="15" t="s">
        <v>585</v>
      </c>
      <c r="K73" s="15" t="s">
        <v>474</v>
      </c>
      <c r="L73" s="15" t="s">
        <v>596</v>
      </c>
      <c r="M73" s="17">
        <v>0</v>
      </c>
      <c r="N73" s="17">
        <v>1.2</v>
      </c>
      <c r="O73" s="17">
        <v>0</v>
      </c>
      <c r="P73" s="17">
        <v>0</v>
      </c>
      <c r="Q73" s="17">
        <v>9.25</v>
      </c>
      <c r="R73" s="17">
        <v>3</v>
      </c>
      <c r="S73" s="17">
        <v>3</v>
      </c>
      <c r="T73" s="17">
        <v>2.75</v>
      </c>
      <c r="U73" s="17"/>
      <c r="V73" s="17">
        <f t="shared" si="12"/>
        <v>13.45</v>
      </c>
      <c r="W73" s="17">
        <f t="shared" si="13"/>
        <v>9.25</v>
      </c>
      <c r="X73" s="17">
        <f t="shared" si="14"/>
        <v>4.2</v>
      </c>
      <c r="Y73" s="20">
        <f t="shared" si="15"/>
        <v>31.226765799256505</v>
      </c>
      <c r="Z73" s="17">
        <v>15</v>
      </c>
      <c r="AA73" s="17">
        <v>15</v>
      </c>
      <c r="AB73" s="17"/>
      <c r="AC73" s="17"/>
      <c r="AD73" s="17">
        <v>15</v>
      </c>
      <c r="AE73" s="17">
        <v>15</v>
      </c>
      <c r="AF73" s="19">
        <v>11620</v>
      </c>
      <c r="AG73" s="19">
        <v>11260</v>
      </c>
      <c r="AH73" s="17"/>
      <c r="AI73" s="17"/>
      <c r="AJ73" s="17">
        <v>0</v>
      </c>
      <c r="AK73" s="17">
        <v>2</v>
      </c>
      <c r="AL73" s="17">
        <v>4</v>
      </c>
      <c r="AM73" s="17">
        <v>9</v>
      </c>
      <c r="AN73" s="17">
        <v>0</v>
      </c>
      <c r="AO73" s="17">
        <v>15</v>
      </c>
      <c r="AP73" s="19">
        <v>230400</v>
      </c>
      <c r="AQ73" s="19">
        <v>313900</v>
      </c>
      <c r="AR73" s="17">
        <v>0</v>
      </c>
      <c r="AS73" s="19">
        <v>1118064</v>
      </c>
      <c r="AT73" s="19">
        <v>425000</v>
      </c>
      <c r="AU73" s="19">
        <v>423000</v>
      </c>
      <c r="AV73" s="17">
        <v>0</v>
      </c>
      <c r="AW73" s="19">
        <v>800000</v>
      </c>
      <c r="AX73" s="19">
        <v>620000</v>
      </c>
      <c r="AY73" s="19">
        <v>620000</v>
      </c>
      <c r="AZ73" s="17">
        <v>0</v>
      </c>
      <c r="BA73" s="19">
        <v>620000</v>
      </c>
      <c r="BB73" s="17">
        <v>0</v>
      </c>
      <c r="BC73" s="17">
        <v>0</v>
      </c>
      <c r="BD73" s="17">
        <v>0</v>
      </c>
      <c r="BE73" s="17">
        <v>0</v>
      </c>
      <c r="BF73" s="19">
        <v>517747</v>
      </c>
      <c r="BG73" s="19">
        <v>571045</v>
      </c>
      <c r="BH73" s="19">
        <v>52000</v>
      </c>
      <c r="BI73" s="19">
        <v>459000</v>
      </c>
      <c r="BJ73" s="19">
        <v>58694</v>
      </c>
      <c r="BK73" s="19">
        <v>85291</v>
      </c>
      <c r="BL73" s="19">
        <v>10000</v>
      </c>
      <c r="BM73" s="19">
        <v>75000</v>
      </c>
      <c r="BN73" s="17">
        <v>0</v>
      </c>
      <c r="BO73" s="17">
        <v>0</v>
      </c>
      <c r="BP73" s="17">
        <v>0</v>
      </c>
      <c r="BQ73" s="17">
        <v>0</v>
      </c>
      <c r="BR73" s="50"/>
      <c r="BS73" s="50">
        <f>55*AG73</f>
        <v>619300</v>
      </c>
      <c r="BT73" s="19">
        <v>1827000</v>
      </c>
      <c r="BU73" s="19">
        <v>2064000</v>
      </c>
      <c r="BV73" s="19">
        <v>2270000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/>
      <c r="CC73" s="17">
        <v>0</v>
      </c>
      <c r="CD73" s="17">
        <v>0</v>
      </c>
      <c r="CE73" s="17">
        <v>0</v>
      </c>
      <c r="CF73" s="17">
        <v>0</v>
      </c>
      <c r="CG73" s="19">
        <v>1034529</v>
      </c>
      <c r="CH73" s="19">
        <v>1505998</v>
      </c>
      <c r="CI73" s="17">
        <v>0</v>
      </c>
      <c r="CJ73" s="19">
        <v>424858</v>
      </c>
      <c r="CK73" s="19">
        <v>4712797</v>
      </c>
      <c r="CL73" s="19">
        <v>5583234</v>
      </c>
      <c r="CM73" s="19">
        <v>5828922</v>
      </c>
      <c r="CN73" s="19">
        <v>230400</v>
      </c>
      <c r="CO73" s="19">
        <v>313900</v>
      </c>
      <c r="CP73" s="23">
        <v>1118064</v>
      </c>
      <c r="CQ73" s="59" t="s">
        <v>78</v>
      </c>
      <c r="CR73" s="59">
        <f>AE73</f>
        <v>15</v>
      </c>
      <c r="CS73" s="59">
        <v>160000</v>
      </c>
      <c r="CT73" s="67">
        <f>CS73-(CS73*0.1)+(CS73*0.1)</f>
        <v>160000</v>
      </c>
      <c r="CU73" s="25">
        <f t="shared" si="11"/>
        <v>2400000</v>
      </c>
      <c r="CV73" s="25">
        <f t="shared" si="16"/>
        <v>1780700</v>
      </c>
      <c r="CW73" s="25">
        <f t="shared" si="17"/>
        <v>1780700</v>
      </c>
      <c r="CX73" s="67">
        <f t="shared" si="18"/>
        <v>1780700</v>
      </c>
      <c r="CY73" s="25">
        <f t="shared" si="19"/>
        <v>356140</v>
      </c>
      <c r="CZ73" s="52">
        <f t="shared" si="20"/>
        <v>0.31853274946693572</v>
      </c>
      <c r="DB73" s="67"/>
      <c r="DC73" s="67"/>
      <c r="DD73" s="28"/>
      <c r="DE73" s="49" t="s">
        <v>91</v>
      </c>
    </row>
    <row r="74" spans="1:109" ht="24.95" hidden="1" customHeight="1" x14ac:dyDescent="0.3">
      <c r="A74" s="13" t="s">
        <v>761</v>
      </c>
      <c r="B74" s="14" t="s">
        <v>762</v>
      </c>
      <c r="C74" s="14" t="s">
        <v>763</v>
      </c>
      <c r="D74" s="15" t="s">
        <v>764</v>
      </c>
      <c r="E74" s="15" t="s">
        <v>765</v>
      </c>
      <c r="F74" s="16">
        <v>39359</v>
      </c>
      <c r="G74" s="15" t="s">
        <v>446</v>
      </c>
      <c r="H74" s="15" t="s">
        <v>447</v>
      </c>
      <c r="I74" s="15" t="s">
        <v>466</v>
      </c>
      <c r="J74" s="15" t="s">
        <v>626</v>
      </c>
      <c r="K74" s="15" t="s">
        <v>461</v>
      </c>
      <c r="L74" s="15" t="s">
        <v>542</v>
      </c>
      <c r="M74" s="17">
        <v>0</v>
      </c>
      <c r="N74" s="17">
        <v>0.5</v>
      </c>
      <c r="O74" s="17">
        <v>0.01</v>
      </c>
      <c r="P74" s="17">
        <v>0.09</v>
      </c>
      <c r="Q74" s="17">
        <v>1.2</v>
      </c>
      <c r="R74" s="17">
        <v>2.2999999999999998</v>
      </c>
      <c r="S74" s="17">
        <v>0</v>
      </c>
      <c r="T74" s="17">
        <v>0</v>
      </c>
      <c r="U74" s="17">
        <v>0</v>
      </c>
      <c r="V74" s="17">
        <f t="shared" si="12"/>
        <v>4.0999999999999996</v>
      </c>
      <c r="W74" s="17">
        <f t="shared" si="13"/>
        <v>1.21</v>
      </c>
      <c r="X74" s="17">
        <f t="shared" si="14"/>
        <v>2.8899999999999997</v>
      </c>
      <c r="Y74" s="20">
        <f t="shared" si="15"/>
        <v>70.487804878048777</v>
      </c>
      <c r="Z74" s="17">
        <v>254</v>
      </c>
      <c r="AA74" s="17">
        <v>270</v>
      </c>
      <c r="AB74" s="17"/>
      <c r="AC74" s="17"/>
      <c r="AD74" s="17"/>
      <c r="AE74" s="17"/>
      <c r="AF74" s="19">
        <v>2300</v>
      </c>
      <c r="AG74" s="19">
        <v>2300</v>
      </c>
      <c r="AH74" s="17"/>
      <c r="AI74" s="17"/>
      <c r="AJ74" s="17"/>
      <c r="AK74" s="17"/>
      <c r="AL74" s="17"/>
      <c r="AM74" s="17"/>
      <c r="AN74" s="17"/>
      <c r="AO74" s="17"/>
      <c r="AP74" s="19">
        <v>120000</v>
      </c>
      <c r="AQ74" s="19">
        <v>331500</v>
      </c>
      <c r="AR74" s="17">
        <v>0</v>
      </c>
      <c r="AS74" s="19">
        <v>355000</v>
      </c>
      <c r="AT74" s="17">
        <v>0</v>
      </c>
      <c r="AU74" s="17">
        <v>0</v>
      </c>
      <c r="AV74" s="17">
        <v>0</v>
      </c>
      <c r="AW74" s="17">
        <v>0</v>
      </c>
      <c r="AX74" s="19">
        <v>93000</v>
      </c>
      <c r="AY74" s="19">
        <v>118540</v>
      </c>
      <c r="AZ74" s="17">
        <v>0</v>
      </c>
      <c r="BA74" s="19">
        <v>120000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50"/>
      <c r="BS74" s="50"/>
      <c r="BT74" s="19">
        <v>843000</v>
      </c>
      <c r="BU74" s="19">
        <v>978000</v>
      </c>
      <c r="BV74" s="19">
        <v>1075000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/>
      <c r="CC74" s="17">
        <v>0</v>
      </c>
      <c r="CD74" s="17">
        <v>0</v>
      </c>
      <c r="CE74" s="17">
        <v>0</v>
      </c>
      <c r="CF74" s="17">
        <v>0</v>
      </c>
      <c r="CG74" s="19">
        <v>910920</v>
      </c>
      <c r="CH74" s="19">
        <v>733130</v>
      </c>
      <c r="CI74" s="19">
        <v>578600</v>
      </c>
      <c r="CJ74" s="19">
        <v>94800</v>
      </c>
      <c r="CK74" s="19">
        <v>1887700</v>
      </c>
      <c r="CL74" s="19">
        <v>2153870</v>
      </c>
      <c r="CM74" s="19">
        <v>2223400</v>
      </c>
      <c r="CN74" s="19">
        <v>120000</v>
      </c>
      <c r="CO74" s="19">
        <v>331500</v>
      </c>
      <c r="CP74" s="23">
        <v>355000</v>
      </c>
      <c r="CQ74" s="59" t="s">
        <v>83</v>
      </c>
      <c r="CR74" s="60">
        <f>W74</f>
        <v>1.21</v>
      </c>
      <c r="CS74" s="59">
        <v>300000</v>
      </c>
      <c r="CT74" s="67">
        <f>CS74</f>
        <v>300000</v>
      </c>
      <c r="CU74" s="25">
        <f t="shared" si="11"/>
        <v>363000</v>
      </c>
      <c r="CV74" s="25">
        <f t="shared" si="16"/>
        <v>363000</v>
      </c>
      <c r="CW74" s="25">
        <f t="shared" si="17"/>
        <v>363000</v>
      </c>
      <c r="CX74" s="67">
        <f t="shared" si="18"/>
        <v>363000</v>
      </c>
      <c r="CY74" s="25">
        <f t="shared" si="19"/>
        <v>72600</v>
      </c>
      <c r="CZ74" s="52">
        <f t="shared" si="20"/>
        <v>0.20450704225352112</v>
      </c>
      <c r="DB74" s="67"/>
      <c r="DC74" s="67"/>
      <c r="DD74" s="61">
        <f>AG74/(W74*2080)</f>
        <v>0.91385886840432307</v>
      </c>
      <c r="DE74" s="24"/>
    </row>
    <row r="75" spans="1:109" ht="24.95" hidden="1" customHeight="1" x14ac:dyDescent="0.3">
      <c r="A75" s="13" t="s">
        <v>766</v>
      </c>
      <c r="B75" s="14" t="s">
        <v>767</v>
      </c>
      <c r="C75" s="14" t="s">
        <v>763</v>
      </c>
      <c r="D75" s="15" t="s">
        <v>764</v>
      </c>
      <c r="E75" s="15" t="s">
        <v>768</v>
      </c>
      <c r="F75" s="16">
        <v>39359</v>
      </c>
      <c r="G75" s="15" t="s">
        <v>446</v>
      </c>
      <c r="H75" s="15" t="s">
        <v>447</v>
      </c>
      <c r="I75" s="15" t="s">
        <v>466</v>
      </c>
      <c r="J75" s="15" t="s">
        <v>643</v>
      </c>
      <c r="K75" s="15" t="s">
        <v>450</v>
      </c>
      <c r="L75" s="15" t="s">
        <v>566</v>
      </c>
      <c r="M75" s="17">
        <v>1.8</v>
      </c>
      <c r="N75" s="17">
        <v>1.8</v>
      </c>
      <c r="O75" s="17">
        <v>0.63</v>
      </c>
      <c r="P75" s="17">
        <v>0.27</v>
      </c>
      <c r="Q75" s="17">
        <v>0.4</v>
      </c>
      <c r="R75" s="17">
        <v>1.05</v>
      </c>
      <c r="S75" s="17">
        <v>0</v>
      </c>
      <c r="T75" s="17">
        <v>0</v>
      </c>
      <c r="U75" s="17">
        <v>0</v>
      </c>
      <c r="V75" s="17">
        <f t="shared" si="12"/>
        <v>5.95</v>
      </c>
      <c r="W75" s="17">
        <f t="shared" si="13"/>
        <v>2.83</v>
      </c>
      <c r="X75" s="17">
        <f t="shared" si="14"/>
        <v>3.12</v>
      </c>
      <c r="Y75" s="20">
        <f t="shared" si="15"/>
        <v>52.436974789915972</v>
      </c>
      <c r="Z75" s="19">
        <v>2411</v>
      </c>
      <c r="AA75" s="19">
        <v>2700</v>
      </c>
      <c r="AB75" s="17"/>
      <c r="AC75" s="17"/>
      <c r="AD75" s="17"/>
      <c r="AE75" s="17"/>
      <c r="AF75" s="19">
        <v>2150</v>
      </c>
      <c r="AG75" s="19">
        <v>2300</v>
      </c>
      <c r="AH75" s="17"/>
      <c r="AI75" s="17"/>
      <c r="AJ75" s="17"/>
      <c r="AK75" s="17"/>
      <c r="AL75" s="17"/>
      <c r="AM75" s="17"/>
      <c r="AN75" s="17"/>
      <c r="AO75" s="17"/>
      <c r="AP75" s="19">
        <v>38500</v>
      </c>
      <c r="AQ75" s="19">
        <v>205700</v>
      </c>
      <c r="AR75" s="17">
        <v>0</v>
      </c>
      <c r="AS75" s="19">
        <v>450000</v>
      </c>
      <c r="AT75" s="17">
        <v>0</v>
      </c>
      <c r="AU75" s="17">
        <v>0</v>
      </c>
      <c r="AV75" s="17">
        <v>0</v>
      </c>
      <c r="AW75" s="17">
        <v>0</v>
      </c>
      <c r="AX75" s="19">
        <v>110000</v>
      </c>
      <c r="AY75" s="19">
        <v>180000</v>
      </c>
      <c r="AZ75" s="17">
        <v>0</v>
      </c>
      <c r="BA75" s="19">
        <v>120000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50"/>
      <c r="BS75" s="50"/>
      <c r="BT75" s="19">
        <v>1063000</v>
      </c>
      <c r="BU75" s="19">
        <v>956000</v>
      </c>
      <c r="BV75" s="19">
        <v>969000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/>
      <c r="CC75" s="17">
        <v>0</v>
      </c>
      <c r="CD75" s="17">
        <v>0</v>
      </c>
      <c r="CE75" s="17">
        <v>0</v>
      </c>
      <c r="CF75" s="17">
        <v>0</v>
      </c>
      <c r="CG75" s="19">
        <v>1022680</v>
      </c>
      <c r="CH75" s="19">
        <v>470090</v>
      </c>
      <c r="CI75" s="19">
        <v>335490</v>
      </c>
      <c r="CJ75" s="19">
        <v>247610</v>
      </c>
      <c r="CK75" s="19">
        <v>2230500</v>
      </c>
      <c r="CL75" s="19">
        <v>1811790</v>
      </c>
      <c r="CM75" s="19">
        <v>2122100</v>
      </c>
      <c r="CN75" s="19">
        <v>38500</v>
      </c>
      <c r="CO75" s="19">
        <v>205700</v>
      </c>
      <c r="CP75" s="23">
        <v>450000</v>
      </c>
      <c r="CQ75" s="59" t="s">
        <v>101</v>
      </c>
      <c r="CR75" s="60">
        <f>V75</f>
        <v>5.95</v>
      </c>
      <c r="CS75" s="59">
        <v>290000</v>
      </c>
      <c r="CT75" s="67">
        <f>CS75-(CS75*0.1)</f>
        <v>261000</v>
      </c>
      <c r="CU75" s="25">
        <f t="shared" si="11"/>
        <v>1552950</v>
      </c>
      <c r="CV75" s="25">
        <f t="shared" si="16"/>
        <v>1552950</v>
      </c>
      <c r="CW75" s="25">
        <f t="shared" si="17"/>
        <v>1552950</v>
      </c>
      <c r="CX75" s="67">
        <f t="shared" si="18"/>
        <v>1552950</v>
      </c>
      <c r="CY75" s="25">
        <f t="shared" si="19"/>
        <v>310590</v>
      </c>
      <c r="CZ75" s="52">
        <f t="shared" si="20"/>
        <v>0.69020000000000004</v>
      </c>
      <c r="DB75" s="67"/>
      <c r="DC75" s="67"/>
      <c r="DD75" s="61">
        <f>AG75/(W75*2080)</f>
        <v>0.39073117695025816</v>
      </c>
      <c r="DE75" s="49" t="s">
        <v>115</v>
      </c>
    </row>
    <row r="76" spans="1:109" ht="24.95" hidden="1" customHeight="1" x14ac:dyDescent="0.3">
      <c r="A76" s="13" t="s">
        <v>769</v>
      </c>
      <c r="B76" s="14" t="s">
        <v>770</v>
      </c>
      <c r="C76" s="14" t="s">
        <v>763</v>
      </c>
      <c r="D76" s="15" t="s">
        <v>764</v>
      </c>
      <c r="E76" s="15" t="s">
        <v>771</v>
      </c>
      <c r="F76" s="16">
        <v>39359</v>
      </c>
      <c r="G76" s="15" t="s">
        <v>446</v>
      </c>
      <c r="H76" s="15" t="s">
        <v>447</v>
      </c>
      <c r="I76" s="15" t="s">
        <v>466</v>
      </c>
      <c r="J76" s="15" t="s">
        <v>504</v>
      </c>
      <c r="K76" s="15" t="s">
        <v>461</v>
      </c>
      <c r="L76" s="15" t="s">
        <v>490</v>
      </c>
      <c r="M76" s="17">
        <v>0</v>
      </c>
      <c r="N76" s="17">
        <v>0.7</v>
      </c>
      <c r="O76" s="17">
        <v>0.01</v>
      </c>
      <c r="P76" s="17">
        <v>0.16</v>
      </c>
      <c r="Q76" s="17">
        <v>1.8</v>
      </c>
      <c r="R76" s="17">
        <v>3.7</v>
      </c>
      <c r="S76" s="17">
        <v>0</v>
      </c>
      <c r="T76" s="17">
        <v>0</v>
      </c>
      <c r="U76" s="17">
        <v>0</v>
      </c>
      <c r="V76" s="17">
        <f t="shared" si="12"/>
        <v>6.37</v>
      </c>
      <c r="W76" s="17">
        <f t="shared" si="13"/>
        <v>1.81</v>
      </c>
      <c r="X76" s="17">
        <f t="shared" si="14"/>
        <v>4.5600000000000005</v>
      </c>
      <c r="Y76" s="20">
        <f t="shared" si="15"/>
        <v>71.585557299843018</v>
      </c>
      <c r="Z76" s="17">
        <v>519</v>
      </c>
      <c r="AA76" s="17">
        <v>530</v>
      </c>
      <c r="AB76" s="17">
        <v>0</v>
      </c>
      <c r="AC76" s="17">
        <v>0</v>
      </c>
      <c r="AD76" s="17"/>
      <c r="AE76" s="17"/>
      <c r="AF76" s="19">
        <v>3200</v>
      </c>
      <c r="AG76" s="19">
        <v>3200</v>
      </c>
      <c r="AH76" s="17"/>
      <c r="AI76" s="17"/>
      <c r="AJ76" s="17"/>
      <c r="AK76" s="17"/>
      <c r="AL76" s="17"/>
      <c r="AM76" s="17"/>
      <c r="AN76" s="17"/>
      <c r="AO76" s="17"/>
      <c r="AP76" s="19">
        <v>300000</v>
      </c>
      <c r="AQ76" s="19">
        <v>235200</v>
      </c>
      <c r="AR76" s="17">
        <v>0</v>
      </c>
      <c r="AS76" s="19">
        <v>305000</v>
      </c>
      <c r="AT76" s="17">
        <v>0</v>
      </c>
      <c r="AU76" s="17">
        <v>0</v>
      </c>
      <c r="AV76" s="17">
        <v>0</v>
      </c>
      <c r="AW76" s="17">
        <v>0</v>
      </c>
      <c r="AX76" s="19">
        <v>151150</v>
      </c>
      <c r="AY76" s="19">
        <v>121455</v>
      </c>
      <c r="AZ76" s="17">
        <v>0</v>
      </c>
      <c r="BA76" s="19">
        <v>150000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50"/>
      <c r="BS76" s="50"/>
      <c r="BT76" s="19">
        <v>1461000</v>
      </c>
      <c r="BU76" s="19">
        <v>2055000</v>
      </c>
      <c r="BV76" s="19">
        <v>2055000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/>
      <c r="CC76" s="17">
        <v>0</v>
      </c>
      <c r="CD76" s="17">
        <v>0</v>
      </c>
      <c r="CE76" s="17">
        <v>0</v>
      </c>
      <c r="CF76" s="17">
        <v>0</v>
      </c>
      <c r="CG76" s="19">
        <v>1135875</v>
      </c>
      <c r="CH76" s="19">
        <v>1022750</v>
      </c>
      <c r="CI76" s="19">
        <v>802800</v>
      </c>
      <c r="CJ76" s="19">
        <v>259200</v>
      </c>
      <c r="CK76" s="19">
        <v>2961400</v>
      </c>
      <c r="CL76" s="19">
        <v>3424405</v>
      </c>
      <c r="CM76" s="19">
        <v>3572000</v>
      </c>
      <c r="CN76" s="19">
        <v>300000</v>
      </c>
      <c r="CO76" s="19">
        <v>235200</v>
      </c>
      <c r="CP76" s="23">
        <v>305000</v>
      </c>
      <c r="CQ76" s="59" t="s">
        <v>101</v>
      </c>
      <c r="CR76" s="60">
        <f>V76</f>
        <v>6.37</v>
      </c>
      <c r="CS76" s="59">
        <v>380000</v>
      </c>
      <c r="CT76" s="67">
        <f>CS76-(CS76*0.1)</f>
        <v>342000</v>
      </c>
      <c r="CU76" s="25">
        <f t="shared" si="11"/>
        <v>2178540</v>
      </c>
      <c r="CV76" s="25">
        <f t="shared" si="16"/>
        <v>2178540</v>
      </c>
      <c r="CW76" s="25">
        <f t="shared" si="17"/>
        <v>2178540</v>
      </c>
      <c r="CX76" s="67">
        <f t="shared" si="18"/>
        <v>2178540</v>
      </c>
      <c r="CY76" s="25">
        <f t="shared" si="19"/>
        <v>435708</v>
      </c>
      <c r="CZ76" s="52">
        <f t="shared" si="20"/>
        <v>1.428550819672131</v>
      </c>
      <c r="DB76" s="67"/>
      <c r="DC76" s="67"/>
      <c r="DD76" s="28"/>
      <c r="DE76" s="24" t="s">
        <v>79</v>
      </c>
    </row>
    <row r="77" spans="1:109" ht="24.95" hidden="1" customHeight="1" x14ac:dyDescent="0.3">
      <c r="A77" s="13" t="s">
        <v>772</v>
      </c>
      <c r="B77" s="14" t="s">
        <v>773</v>
      </c>
      <c r="C77" s="14" t="s">
        <v>774</v>
      </c>
      <c r="D77" s="15" t="s">
        <v>775</v>
      </c>
      <c r="E77" s="15" t="s">
        <v>776</v>
      </c>
      <c r="F77" s="16">
        <v>39386</v>
      </c>
      <c r="G77" s="15" t="s">
        <v>446</v>
      </c>
      <c r="H77" s="15" t="s">
        <v>447</v>
      </c>
      <c r="I77" s="15" t="s">
        <v>448</v>
      </c>
      <c r="J77" s="15" t="s">
        <v>449</v>
      </c>
      <c r="K77" s="15" t="s">
        <v>450</v>
      </c>
      <c r="L77" s="15" t="s">
        <v>558</v>
      </c>
      <c r="M77" s="17">
        <v>0</v>
      </c>
      <c r="N77" s="17">
        <v>0</v>
      </c>
      <c r="O77" s="17">
        <v>0.16</v>
      </c>
      <c r="P77" s="17">
        <v>0.08</v>
      </c>
      <c r="Q77" s="17">
        <v>1.65</v>
      </c>
      <c r="R77" s="17">
        <v>0.2</v>
      </c>
      <c r="S77" s="17">
        <v>0</v>
      </c>
      <c r="T77" s="17">
        <v>0</v>
      </c>
      <c r="U77" s="17"/>
      <c r="V77" s="17">
        <f t="shared" si="12"/>
        <v>2.09</v>
      </c>
      <c r="W77" s="17">
        <f t="shared" si="13"/>
        <v>1.8099999999999998</v>
      </c>
      <c r="X77" s="17">
        <f t="shared" si="14"/>
        <v>0.28000000000000003</v>
      </c>
      <c r="Y77" s="20">
        <f t="shared" si="15"/>
        <v>13.397129186602875</v>
      </c>
      <c r="Z77" s="17">
        <v>15</v>
      </c>
      <c r="AA77" s="17">
        <v>14</v>
      </c>
      <c r="AB77" s="17"/>
      <c r="AC77" s="17"/>
      <c r="AD77" s="17"/>
      <c r="AE77" s="17"/>
      <c r="AF77" s="19">
        <v>1036</v>
      </c>
      <c r="AG77" s="19">
        <v>1130</v>
      </c>
      <c r="AH77" s="17"/>
      <c r="AI77" s="17"/>
      <c r="AJ77" s="17">
        <v>1</v>
      </c>
      <c r="AK77" s="17">
        <v>4</v>
      </c>
      <c r="AL77" s="17">
        <v>4</v>
      </c>
      <c r="AM77" s="17">
        <v>5</v>
      </c>
      <c r="AN77" s="17">
        <v>0</v>
      </c>
      <c r="AO77" s="17">
        <v>14</v>
      </c>
      <c r="AP77" s="19">
        <v>80000</v>
      </c>
      <c r="AQ77" s="19">
        <v>36800</v>
      </c>
      <c r="AR77" s="17">
        <v>0</v>
      </c>
      <c r="AS77" s="19">
        <v>170000</v>
      </c>
      <c r="AT77" s="17">
        <v>0</v>
      </c>
      <c r="AU77" s="17">
        <v>0</v>
      </c>
      <c r="AV77" s="17">
        <v>0</v>
      </c>
      <c r="AW77" s="17">
        <v>0</v>
      </c>
      <c r="AX77" s="19">
        <v>55000</v>
      </c>
      <c r="AY77" s="19">
        <v>50000</v>
      </c>
      <c r="AZ77" s="19">
        <v>50000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9">
        <v>65328</v>
      </c>
      <c r="BG77" s="19">
        <v>75339</v>
      </c>
      <c r="BH77" s="17">
        <v>0</v>
      </c>
      <c r="BI77" s="19">
        <v>100000</v>
      </c>
      <c r="BJ77" s="17">
        <v>0</v>
      </c>
      <c r="BK77" s="17">
        <v>0</v>
      </c>
      <c r="BL77" s="17">
        <v>0</v>
      </c>
      <c r="BM77" s="17">
        <v>0</v>
      </c>
      <c r="BN77" s="19">
        <v>4330</v>
      </c>
      <c r="BO77" s="19">
        <v>3990</v>
      </c>
      <c r="BP77" s="17">
        <v>0</v>
      </c>
      <c r="BQ77" s="19">
        <v>6000</v>
      </c>
      <c r="BR77" s="50">
        <f>80*AG77</f>
        <v>90400</v>
      </c>
      <c r="BS77" s="50"/>
      <c r="BT77" s="19">
        <v>292000</v>
      </c>
      <c r="BU77" s="19">
        <v>198000</v>
      </c>
      <c r="BV77" s="19">
        <v>217000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/>
      <c r="CC77" s="17">
        <v>0</v>
      </c>
      <c r="CD77" s="17">
        <v>0</v>
      </c>
      <c r="CE77" s="17">
        <v>0</v>
      </c>
      <c r="CF77" s="17">
        <v>0</v>
      </c>
      <c r="CG77" s="19">
        <v>73705</v>
      </c>
      <c r="CH77" s="19">
        <v>71153</v>
      </c>
      <c r="CI77" s="17">
        <v>0</v>
      </c>
      <c r="CJ77" s="19">
        <v>137000</v>
      </c>
      <c r="CK77" s="19">
        <v>529503</v>
      </c>
      <c r="CL77" s="19">
        <v>435282</v>
      </c>
      <c r="CM77" s="19">
        <v>680000</v>
      </c>
      <c r="CN77" s="19">
        <v>80000</v>
      </c>
      <c r="CO77" s="19">
        <v>36800</v>
      </c>
      <c r="CP77" s="23">
        <v>170000</v>
      </c>
      <c r="CQ77" s="59" t="s">
        <v>98</v>
      </c>
      <c r="CR77" s="59">
        <f>AG77</f>
        <v>1130</v>
      </c>
      <c r="CS77" s="59">
        <v>350</v>
      </c>
      <c r="CT77" s="67">
        <f>CS77</f>
        <v>350</v>
      </c>
      <c r="CU77" s="25">
        <f t="shared" si="11"/>
        <v>395500</v>
      </c>
      <c r="CV77" s="25">
        <f t="shared" si="16"/>
        <v>305100</v>
      </c>
      <c r="CW77" s="25">
        <f t="shared" si="17"/>
        <v>305100</v>
      </c>
      <c r="CX77" s="67">
        <f t="shared" si="18"/>
        <v>305100</v>
      </c>
      <c r="CY77" s="25">
        <f t="shared" si="19"/>
        <v>61020</v>
      </c>
      <c r="CZ77" s="52">
        <f t="shared" si="20"/>
        <v>0.35894117647058821</v>
      </c>
      <c r="DB77" s="67"/>
      <c r="DC77" s="67"/>
      <c r="DD77" s="28"/>
      <c r="DE77" s="24"/>
    </row>
    <row r="78" spans="1:109" ht="24.95" hidden="1" customHeight="1" x14ac:dyDescent="0.3">
      <c r="A78" s="13" t="s">
        <v>777</v>
      </c>
      <c r="B78" s="14" t="s">
        <v>778</v>
      </c>
      <c r="C78" s="14" t="s">
        <v>774</v>
      </c>
      <c r="D78" s="15" t="s">
        <v>775</v>
      </c>
      <c r="E78" s="15" t="s">
        <v>779</v>
      </c>
      <c r="F78" s="16">
        <v>39386</v>
      </c>
      <c r="G78" s="15" t="s">
        <v>446</v>
      </c>
      <c r="H78" s="15" t="s">
        <v>447</v>
      </c>
      <c r="I78" s="15" t="s">
        <v>448</v>
      </c>
      <c r="J78" s="15" t="s">
        <v>653</v>
      </c>
      <c r="K78" s="15" t="s">
        <v>482</v>
      </c>
      <c r="L78" s="15" t="s">
        <v>475</v>
      </c>
      <c r="M78" s="17">
        <v>0.5</v>
      </c>
      <c r="N78" s="17">
        <v>0</v>
      </c>
      <c r="O78" s="17">
        <v>0.16</v>
      </c>
      <c r="P78" s="17">
        <v>0</v>
      </c>
      <c r="Q78" s="17">
        <v>3.8</v>
      </c>
      <c r="R78" s="17">
        <v>0.4</v>
      </c>
      <c r="S78" s="17">
        <v>0</v>
      </c>
      <c r="T78" s="17">
        <v>0</v>
      </c>
      <c r="U78" s="17"/>
      <c r="V78" s="17">
        <f t="shared" si="12"/>
        <v>4.8600000000000003</v>
      </c>
      <c r="W78" s="17">
        <f t="shared" si="13"/>
        <v>4.46</v>
      </c>
      <c r="X78" s="17">
        <f t="shared" si="14"/>
        <v>0.4</v>
      </c>
      <c r="Y78" s="20">
        <f t="shared" si="15"/>
        <v>8.2304526748971192</v>
      </c>
      <c r="Z78" s="17">
        <v>5</v>
      </c>
      <c r="AA78" s="17">
        <v>6</v>
      </c>
      <c r="AB78" s="17">
        <v>5</v>
      </c>
      <c r="AC78" s="17">
        <v>6</v>
      </c>
      <c r="AD78" s="17"/>
      <c r="AE78" s="17"/>
      <c r="AF78" s="17"/>
      <c r="AG78" s="17"/>
      <c r="AH78" s="17"/>
      <c r="AI78" s="17"/>
      <c r="AJ78" s="17">
        <v>3</v>
      </c>
      <c r="AK78" s="17">
        <v>2</v>
      </c>
      <c r="AL78" s="17">
        <v>1</v>
      </c>
      <c r="AM78" s="17">
        <v>0</v>
      </c>
      <c r="AN78" s="17">
        <v>0</v>
      </c>
      <c r="AO78" s="17">
        <v>6</v>
      </c>
      <c r="AP78" s="19">
        <v>450000</v>
      </c>
      <c r="AQ78" s="19">
        <v>286200</v>
      </c>
      <c r="AR78" s="17">
        <v>0</v>
      </c>
      <c r="AS78" s="19">
        <v>500000</v>
      </c>
      <c r="AT78" s="17">
        <v>0</v>
      </c>
      <c r="AU78" s="17">
        <v>0</v>
      </c>
      <c r="AV78" s="17">
        <v>0</v>
      </c>
      <c r="AW78" s="17">
        <v>0</v>
      </c>
      <c r="AX78" s="19">
        <v>60000</v>
      </c>
      <c r="AY78" s="19">
        <v>70000</v>
      </c>
      <c r="AZ78" s="17">
        <v>0</v>
      </c>
      <c r="BA78" s="19">
        <v>80000</v>
      </c>
      <c r="BB78" s="17">
        <v>0</v>
      </c>
      <c r="BC78" s="17">
        <v>0</v>
      </c>
      <c r="BD78" s="17">
        <v>0</v>
      </c>
      <c r="BE78" s="17">
        <v>0</v>
      </c>
      <c r="BF78" s="19">
        <v>204000</v>
      </c>
      <c r="BG78" s="19">
        <v>209240</v>
      </c>
      <c r="BH78" s="17">
        <v>0</v>
      </c>
      <c r="BI78" s="19">
        <v>240000</v>
      </c>
      <c r="BJ78" s="19">
        <v>270289</v>
      </c>
      <c r="BK78" s="19">
        <v>376826</v>
      </c>
      <c r="BL78" s="17">
        <v>0</v>
      </c>
      <c r="BM78" s="19">
        <v>410000</v>
      </c>
      <c r="BN78" s="17">
        <v>0</v>
      </c>
      <c r="BO78" s="17">
        <v>0</v>
      </c>
      <c r="BP78" s="17">
        <v>0</v>
      </c>
      <c r="BQ78" s="17">
        <v>0</v>
      </c>
      <c r="BR78" s="50">
        <f>4000*12*AC78</f>
        <v>288000</v>
      </c>
      <c r="BS78" s="50"/>
      <c r="BT78" s="19">
        <v>840000</v>
      </c>
      <c r="BU78" s="19">
        <v>771000</v>
      </c>
      <c r="BV78" s="19">
        <v>771000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/>
      <c r="CC78" s="17">
        <v>0</v>
      </c>
      <c r="CD78" s="17">
        <v>0</v>
      </c>
      <c r="CE78" s="17">
        <v>0</v>
      </c>
      <c r="CF78" s="17">
        <v>0</v>
      </c>
      <c r="CG78" s="19">
        <v>64540</v>
      </c>
      <c r="CH78" s="19">
        <v>156605</v>
      </c>
      <c r="CI78" s="17">
        <v>0</v>
      </c>
      <c r="CJ78" s="19">
        <v>57000</v>
      </c>
      <c r="CK78" s="19">
        <v>1888829</v>
      </c>
      <c r="CL78" s="19">
        <v>1867731</v>
      </c>
      <c r="CM78" s="19">
        <v>2058000</v>
      </c>
      <c r="CN78" s="19">
        <v>450000</v>
      </c>
      <c r="CO78" s="19">
        <v>286200</v>
      </c>
      <c r="CP78" s="23">
        <v>500000</v>
      </c>
      <c r="CQ78" s="59" t="s">
        <v>72</v>
      </c>
      <c r="CR78" s="59">
        <f>AC78</f>
        <v>6</v>
      </c>
      <c r="CS78" s="59">
        <v>260000</v>
      </c>
      <c r="CT78" s="67">
        <f>CS78</f>
        <v>260000</v>
      </c>
      <c r="CU78" s="25">
        <f t="shared" si="11"/>
        <v>1560000</v>
      </c>
      <c r="CV78" s="25">
        <f t="shared" si="16"/>
        <v>1272000</v>
      </c>
      <c r="CW78" s="25">
        <f t="shared" si="17"/>
        <v>1272000</v>
      </c>
      <c r="CX78" s="67">
        <f t="shared" si="18"/>
        <v>1272000</v>
      </c>
      <c r="CY78" s="25">
        <f t="shared" si="19"/>
        <v>254400</v>
      </c>
      <c r="CZ78" s="52">
        <f t="shared" si="20"/>
        <v>0.50880000000000003</v>
      </c>
      <c r="DB78" s="67"/>
      <c r="DC78" s="67"/>
      <c r="DD78" s="28"/>
      <c r="DE78" s="24"/>
    </row>
    <row r="79" spans="1:109" ht="24.95" hidden="1" customHeight="1" x14ac:dyDescent="0.3">
      <c r="A79" s="13" t="s">
        <v>780</v>
      </c>
      <c r="B79" s="14" t="s">
        <v>781</v>
      </c>
      <c r="C79" s="14" t="s">
        <v>774</v>
      </c>
      <c r="D79" s="15" t="s">
        <v>775</v>
      </c>
      <c r="E79" s="15" t="s">
        <v>782</v>
      </c>
      <c r="F79" s="16">
        <v>39386</v>
      </c>
      <c r="G79" s="15" t="s">
        <v>446</v>
      </c>
      <c r="H79" s="15" t="s">
        <v>447</v>
      </c>
      <c r="I79" s="15" t="s">
        <v>448</v>
      </c>
      <c r="J79" s="15" t="s">
        <v>653</v>
      </c>
      <c r="K79" s="15" t="s">
        <v>482</v>
      </c>
      <c r="L79" s="15" t="s">
        <v>596</v>
      </c>
      <c r="M79" s="17">
        <v>0.5</v>
      </c>
      <c r="N79" s="17">
        <v>0</v>
      </c>
      <c r="O79" s="17">
        <v>0.16</v>
      </c>
      <c r="P79" s="17">
        <v>0.13</v>
      </c>
      <c r="Q79" s="17">
        <v>3.05</v>
      </c>
      <c r="R79" s="17">
        <v>0.4</v>
      </c>
      <c r="S79" s="17">
        <v>0</v>
      </c>
      <c r="T79" s="17">
        <v>0</v>
      </c>
      <c r="U79" s="17">
        <v>0</v>
      </c>
      <c r="V79" s="17">
        <f t="shared" si="12"/>
        <v>4.24</v>
      </c>
      <c r="W79" s="17">
        <f t="shared" si="13"/>
        <v>3.71</v>
      </c>
      <c r="X79" s="17">
        <f t="shared" si="14"/>
        <v>0.53</v>
      </c>
      <c r="Y79" s="20">
        <f t="shared" si="15"/>
        <v>12.5</v>
      </c>
      <c r="Z79" s="17">
        <v>3</v>
      </c>
      <c r="AA79" s="17">
        <v>4</v>
      </c>
      <c r="AB79" s="17">
        <v>2</v>
      </c>
      <c r="AC79" s="17">
        <v>3</v>
      </c>
      <c r="AD79" s="17"/>
      <c r="AE79" s="17"/>
      <c r="AF79" s="17"/>
      <c r="AG79" s="17"/>
      <c r="AH79" s="17"/>
      <c r="AI79" s="17"/>
      <c r="AJ79" s="17">
        <v>0</v>
      </c>
      <c r="AK79" s="17">
        <v>2</v>
      </c>
      <c r="AL79" s="17">
        <v>1</v>
      </c>
      <c r="AM79" s="17">
        <v>1</v>
      </c>
      <c r="AN79" s="17">
        <v>0</v>
      </c>
      <c r="AO79" s="17">
        <v>4</v>
      </c>
      <c r="AP79" s="19">
        <v>29400</v>
      </c>
      <c r="AQ79" s="19">
        <v>255600</v>
      </c>
      <c r="AR79" s="17">
        <v>0</v>
      </c>
      <c r="AS79" s="19">
        <v>260000</v>
      </c>
      <c r="AT79" s="17">
        <v>0</v>
      </c>
      <c r="AU79" s="17">
        <v>0</v>
      </c>
      <c r="AV79" s="17">
        <v>0</v>
      </c>
      <c r="AW79" s="17">
        <v>0</v>
      </c>
      <c r="AX79" s="19">
        <v>120000</v>
      </c>
      <c r="AY79" s="19">
        <v>110000</v>
      </c>
      <c r="AZ79" s="19">
        <v>110000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9">
        <v>46373</v>
      </c>
      <c r="BG79" s="19">
        <v>119375</v>
      </c>
      <c r="BH79" s="17">
        <v>0</v>
      </c>
      <c r="BI79" s="19">
        <v>130000</v>
      </c>
      <c r="BJ79" s="19">
        <v>48437</v>
      </c>
      <c r="BK79" s="19">
        <v>51875</v>
      </c>
      <c r="BL79" s="17">
        <v>0</v>
      </c>
      <c r="BM79" s="19">
        <v>91000</v>
      </c>
      <c r="BN79" s="17">
        <v>0</v>
      </c>
      <c r="BO79" s="17">
        <v>0</v>
      </c>
      <c r="BP79" s="17">
        <v>0</v>
      </c>
      <c r="BQ79" s="17">
        <v>0</v>
      </c>
      <c r="BR79" s="50">
        <f>4000*12*AC79</f>
        <v>144000</v>
      </c>
      <c r="BS79" s="50"/>
      <c r="BT79" s="19">
        <v>438000</v>
      </c>
      <c r="BU79" s="19">
        <v>212000</v>
      </c>
      <c r="BV79" s="17">
        <v>0</v>
      </c>
      <c r="BW79" s="19">
        <v>500000</v>
      </c>
      <c r="BX79" s="17">
        <v>0</v>
      </c>
      <c r="BY79" s="17">
        <v>0</v>
      </c>
      <c r="BZ79" s="17">
        <v>0</v>
      </c>
      <c r="CA79" s="17">
        <v>0</v>
      </c>
      <c r="CB79" s="17"/>
      <c r="CC79" s="17">
        <v>0</v>
      </c>
      <c r="CD79" s="17">
        <v>0</v>
      </c>
      <c r="CE79" s="17">
        <v>0</v>
      </c>
      <c r="CF79" s="17">
        <v>0</v>
      </c>
      <c r="CG79" s="19">
        <v>79000</v>
      </c>
      <c r="CH79" s="19">
        <v>100058</v>
      </c>
      <c r="CI79" s="19">
        <v>10000</v>
      </c>
      <c r="CJ79" s="19">
        <v>39000</v>
      </c>
      <c r="CK79" s="19">
        <v>761210</v>
      </c>
      <c r="CL79" s="19">
        <v>848908</v>
      </c>
      <c r="CM79" s="19">
        <v>1140000</v>
      </c>
      <c r="CN79" s="19">
        <v>29400</v>
      </c>
      <c r="CO79" s="19">
        <v>255600</v>
      </c>
      <c r="CP79" s="23">
        <v>260000</v>
      </c>
      <c r="CQ79" s="59" t="s">
        <v>72</v>
      </c>
      <c r="CR79" s="59">
        <f>AC79</f>
        <v>3</v>
      </c>
      <c r="CS79" s="59">
        <v>260000</v>
      </c>
      <c r="CT79" s="67">
        <f>CS79+(CS79*0.1)</f>
        <v>286000</v>
      </c>
      <c r="CU79" s="25">
        <f t="shared" si="11"/>
        <v>858000</v>
      </c>
      <c r="CV79" s="25">
        <f t="shared" si="16"/>
        <v>714000</v>
      </c>
      <c r="CW79" s="25">
        <f t="shared" si="17"/>
        <v>714000</v>
      </c>
      <c r="CX79" s="67">
        <f t="shared" si="18"/>
        <v>714000</v>
      </c>
      <c r="CY79" s="25">
        <f t="shared" si="19"/>
        <v>142800</v>
      </c>
      <c r="CZ79" s="52">
        <f t="shared" si="20"/>
        <v>0.54923076923076919</v>
      </c>
      <c r="DB79" s="67"/>
      <c r="DC79" s="67"/>
      <c r="DD79" s="28"/>
      <c r="DE79" s="24" t="s">
        <v>86</v>
      </c>
    </row>
    <row r="80" spans="1:109" ht="24.95" hidden="1" customHeight="1" x14ac:dyDescent="0.3">
      <c r="A80" s="13" t="s">
        <v>783</v>
      </c>
      <c r="B80" s="14" t="s">
        <v>784</v>
      </c>
      <c r="C80" s="14" t="s">
        <v>774</v>
      </c>
      <c r="D80" s="15" t="s">
        <v>775</v>
      </c>
      <c r="E80" s="15" t="s">
        <v>776</v>
      </c>
      <c r="F80" s="16">
        <v>39386</v>
      </c>
      <c r="G80" s="15" t="s">
        <v>446</v>
      </c>
      <c r="H80" s="15" t="s">
        <v>447</v>
      </c>
      <c r="I80" s="15" t="s">
        <v>448</v>
      </c>
      <c r="J80" s="15" t="s">
        <v>473</v>
      </c>
      <c r="K80" s="15" t="s">
        <v>474</v>
      </c>
      <c r="L80" s="15" t="s">
        <v>558</v>
      </c>
      <c r="M80" s="17">
        <v>0</v>
      </c>
      <c r="N80" s="17">
        <v>0</v>
      </c>
      <c r="O80" s="17">
        <v>0.05</v>
      </c>
      <c r="P80" s="17">
        <v>0.04</v>
      </c>
      <c r="Q80" s="17">
        <v>3.3</v>
      </c>
      <c r="R80" s="17">
        <v>0.9</v>
      </c>
      <c r="S80" s="17">
        <v>0</v>
      </c>
      <c r="T80" s="17">
        <v>0</v>
      </c>
      <c r="U80" s="17"/>
      <c r="V80" s="17">
        <f t="shared" si="12"/>
        <v>4.29</v>
      </c>
      <c r="W80" s="17">
        <f t="shared" si="13"/>
        <v>3.3499999999999996</v>
      </c>
      <c r="X80" s="17">
        <f t="shared" si="14"/>
        <v>0.94000000000000006</v>
      </c>
      <c r="Y80" s="20">
        <f t="shared" si="15"/>
        <v>21.911421911421915</v>
      </c>
      <c r="Z80" s="17">
        <v>13</v>
      </c>
      <c r="AA80" s="17">
        <v>14</v>
      </c>
      <c r="AB80" s="17"/>
      <c r="AC80" s="17"/>
      <c r="AD80" s="17">
        <v>6</v>
      </c>
      <c r="AE80" s="17">
        <v>6</v>
      </c>
      <c r="AF80" s="19">
        <v>4452</v>
      </c>
      <c r="AG80" s="19">
        <v>4530</v>
      </c>
      <c r="AH80" s="17"/>
      <c r="AI80" s="17"/>
      <c r="AJ80" s="17">
        <v>2</v>
      </c>
      <c r="AK80" s="17">
        <v>2</v>
      </c>
      <c r="AL80" s="17">
        <v>5</v>
      </c>
      <c r="AM80" s="17">
        <v>5</v>
      </c>
      <c r="AN80" s="17">
        <v>0</v>
      </c>
      <c r="AO80" s="17">
        <v>14</v>
      </c>
      <c r="AP80" s="19">
        <v>195000</v>
      </c>
      <c r="AQ80" s="19">
        <v>92400</v>
      </c>
      <c r="AR80" s="17">
        <v>0</v>
      </c>
      <c r="AS80" s="19">
        <v>320000</v>
      </c>
      <c r="AT80" s="17">
        <v>0</v>
      </c>
      <c r="AU80" s="17">
        <v>0</v>
      </c>
      <c r="AV80" s="17">
        <v>0</v>
      </c>
      <c r="AW80" s="17">
        <v>0</v>
      </c>
      <c r="AX80" s="19">
        <v>130000</v>
      </c>
      <c r="AY80" s="19">
        <v>100000</v>
      </c>
      <c r="AZ80" s="19">
        <v>100000</v>
      </c>
      <c r="BA80" s="19">
        <v>30000</v>
      </c>
      <c r="BB80" s="17">
        <v>0</v>
      </c>
      <c r="BC80" s="17">
        <v>0</v>
      </c>
      <c r="BD80" s="17">
        <v>0</v>
      </c>
      <c r="BE80" s="17">
        <v>0</v>
      </c>
      <c r="BF80" s="19">
        <v>118343</v>
      </c>
      <c r="BG80" s="19">
        <v>134299</v>
      </c>
      <c r="BH80" s="19">
        <v>40000</v>
      </c>
      <c r="BI80" s="19">
        <v>180000</v>
      </c>
      <c r="BJ80" s="19">
        <v>8000</v>
      </c>
      <c r="BK80" s="19">
        <v>5500</v>
      </c>
      <c r="BL80" s="19">
        <v>2000</v>
      </c>
      <c r="BM80" s="19">
        <v>4000</v>
      </c>
      <c r="BN80" s="19">
        <v>2360</v>
      </c>
      <c r="BO80" s="19">
        <v>2250</v>
      </c>
      <c r="BP80" s="17">
        <v>0</v>
      </c>
      <c r="BQ80" s="19">
        <v>8000</v>
      </c>
      <c r="BR80" s="50"/>
      <c r="BS80" s="50">
        <f>80*AG80</f>
        <v>362400</v>
      </c>
      <c r="BT80" s="19">
        <v>792000</v>
      </c>
      <c r="BU80" s="19">
        <v>890000</v>
      </c>
      <c r="BV80" s="19">
        <v>680000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/>
      <c r="CC80" s="17">
        <v>0</v>
      </c>
      <c r="CD80" s="17">
        <v>0</v>
      </c>
      <c r="CE80" s="17">
        <v>0</v>
      </c>
      <c r="CF80" s="17">
        <v>0</v>
      </c>
      <c r="CG80" s="19">
        <v>130803</v>
      </c>
      <c r="CH80" s="19">
        <v>126483</v>
      </c>
      <c r="CI80" s="19">
        <v>10000</v>
      </c>
      <c r="CJ80" s="19">
        <v>206000</v>
      </c>
      <c r="CK80" s="19">
        <v>1298848</v>
      </c>
      <c r="CL80" s="19">
        <v>1320122</v>
      </c>
      <c r="CM80" s="19">
        <v>1580000</v>
      </c>
      <c r="CN80" s="19">
        <v>195000</v>
      </c>
      <c r="CO80" s="19">
        <v>92400</v>
      </c>
      <c r="CP80" s="23">
        <v>320000</v>
      </c>
      <c r="CQ80" s="59" t="s">
        <v>78</v>
      </c>
      <c r="CR80" s="59">
        <f>AE80</f>
        <v>6</v>
      </c>
      <c r="CS80" s="59">
        <v>160000</v>
      </c>
      <c r="CT80" s="67">
        <f>CS80+(CS80*0.1)</f>
        <v>176000</v>
      </c>
      <c r="CU80" s="25">
        <f t="shared" si="11"/>
        <v>1056000</v>
      </c>
      <c r="CV80" s="25">
        <f t="shared" si="16"/>
        <v>693600</v>
      </c>
      <c r="CW80" s="25">
        <f t="shared" si="17"/>
        <v>693600</v>
      </c>
      <c r="CX80" s="67">
        <f t="shared" si="18"/>
        <v>693600</v>
      </c>
      <c r="CY80" s="25">
        <f t="shared" si="19"/>
        <v>138720</v>
      </c>
      <c r="CZ80" s="52">
        <f t="shared" si="20"/>
        <v>0.4335</v>
      </c>
      <c r="DB80" s="67"/>
      <c r="DC80" s="67"/>
      <c r="DD80" s="28"/>
      <c r="DE80" s="49" t="s">
        <v>87</v>
      </c>
    </row>
    <row r="81" spans="1:109" ht="24.95" hidden="1" customHeight="1" x14ac:dyDescent="0.3">
      <c r="A81" s="13" t="s">
        <v>785</v>
      </c>
      <c r="B81" s="14" t="s">
        <v>786</v>
      </c>
      <c r="C81" s="14" t="s">
        <v>774</v>
      </c>
      <c r="D81" s="15" t="s">
        <v>775</v>
      </c>
      <c r="E81" s="15" t="s">
        <v>787</v>
      </c>
      <c r="F81" s="16">
        <v>39386</v>
      </c>
      <c r="G81" s="15" t="s">
        <v>446</v>
      </c>
      <c r="H81" s="15" t="s">
        <v>447</v>
      </c>
      <c r="I81" s="15" t="s">
        <v>448</v>
      </c>
      <c r="J81" s="15" t="s">
        <v>562</v>
      </c>
      <c r="K81" s="15" t="s">
        <v>482</v>
      </c>
      <c r="L81" s="15" t="s">
        <v>451</v>
      </c>
      <c r="M81" s="17">
        <v>0.5</v>
      </c>
      <c r="N81" s="17">
        <v>0</v>
      </c>
      <c r="O81" s="17">
        <v>0</v>
      </c>
      <c r="P81" s="17">
        <v>0.47</v>
      </c>
      <c r="Q81" s="17">
        <v>18.75</v>
      </c>
      <c r="R81" s="17">
        <v>5.15</v>
      </c>
      <c r="S81" s="17">
        <v>4</v>
      </c>
      <c r="T81" s="17">
        <v>4</v>
      </c>
      <c r="U81" s="17"/>
      <c r="V81" s="17">
        <f t="shared" si="12"/>
        <v>24.869999999999997</v>
      </c>
      <c r="W81" s="17">
        <f t="shared" si="13"/>
        <v>19.25</v>
      </c>
      <c r="X81" s="17">
        <f t="shared" si="14"/>
        <v>5.62</v>
      </c>
      <c r="Y81" s="20">
        <f t="shared" si="15"/>
        <v>22.597507036590272</v>
      </c>
      <c r="Z81" s="17">
        <v>37</v>
      </c>
      <c r="AA81" s="17">
        <v>32</v>
      </c>
      <c r="AB81" s="17">
        <v>32</v>
      </c>
      <c r="AC81" s="17">
        <v>32</v>
      </c>
      <c r="AD81" s="17"/>
      <c r="AE81" s="17"/>
      <c r="AF81" s="17"/>
      <c r="AG81" s="17"/>
      <c r="AH81" s="17"/>
      <c r="AI81" s="17"/>
      <c r="AJ81" s="17">
        <v>3</v>
      </c>
      <c r="AK81" s="17">
        <v>10</v>
      </c>
      <c r="AL81" s="17">
        <v>3</v>
      </c>
      <c r="AM81" s="17">
        <v>9</v>
      </c>
      <c r="AN81" s="17">
        <v>7</v>
      </c>
      <c r="AO81" s="17">
        <v>32</v>
      </c>
      <c r="AP81" s="19">
        <v>500000</v>
      </c>
      <c r="AQ81" s="19">
        <v>804600</v>
      </c>
      <c r="AR81" s="17">
        <v>0</v>
      </c>
      <c r="AS81" s="19">
        <v>1000000</v>
      </c>
      <c r="AT81" s="19">
        <v>100000</v>
      </c>
      <c r="AU81" s="17">
        <v>0</v>
      </c>
      <c r="AV81" s="17">
        <v>0</v>
      </c>
      <c r="AW81" s="19">
        <v>300000</v>
      </c>
      <c r="AX81" s="19">
        <v>90000</v>
      </c>
      <c r="AY81" s="17">
        <v>0</v>
      </c>
      <c r="AZ81" s="17">
        <v>0</v>
      </c>
      <c r="BA81" s="19">
        <v>100000</v>
      </c>
      <c r="BB81" s="17">
        <v>0</v>
      </c>
      <c r="BC81" s="17">
        <v>0</v>
      </c>
      <c r="BD81" s="17">
        <v>0</v>
      </c>
      <c r="BE81" s="17">
        <v>0</v>
      </c>
      <c r="BF81" s="19">
        <v>2225037</v>
      </c>
      <c r="BG81" s="19">
        <v>2407575</v>
      </c>
      <c r="BH81" s="17">
        <v>0</v>
      </c>
      <c r="BI81" s="19">
        <v>2400000</v>
      </c>
      <c r="BJ81" s="19">
        <v>3201604</v>
      </c>
      <c r="BK81" s="19">
        <v>3385723</v>
      </c>
      <c r="BL81" s="17">
        <v>0</v>
      </c>
      <c r="BM81" s="19">
        <v>3400000</v>
      </c>
      <c r="BN81" s="17">
        <v>0</v>
      </c>
      <c r="BO81" s="17">
        <v>0</v>
      </c>
      <c r="BP81" s="17">
        <v>0</v>
      </c>
      <c r="BQ81" s="17">
        <v>0</v>
      </c>
      <c r="BR81" s="50">
        <f>13000*12*AC81</f>
        <v>4992000</v>
      </c>
      <c r="BS81" s="50"/>
      <c r="BT81" s="19">
        <v>3337000</v>
      </c>
      <c r="BU81" s="19">
        <v>2335000</v>
      </c>
      <c r="BV81" s="19">
        <v>1985000</v>
      </c>
      <c r="BW81" s="19">
        <v>350000</v>
      </c>
      <c r="BX81" s="19">
        <v>695311</v>
      </c>
      <c r="BY81" s="19">
        <v>695311</v>
      </c>
      <c r="BZ81" s="17">
        <v>0</v>
      </c>
      <c r="CA81" s="19">
        <v>700000</v>
      </c>
      <c r="CB81" s="19">
        <f>3000*12*(AL81+AM81)</f>
        <v>432000</v>
      </c>
      <c r="CC81" s="17">
        <v>0</v>
      </c>
      <c r="CD81" s="17">
        <v>0</v>
      </c>
      <c r="CE81" s="17">
        <v>0</v>
      </c>
      <c r="CF81" s="17">
        <v>0</v>
      </c>
      <c r="CG81" s="19">
        <v>1538241</v>
      </c>
      <c r="CH81" s="19">
        <v>1396026</v>
      </c>
      <c r="CI81" s="17">
        <v>0</v>
      </c>
      <c r="CJ81" s="19">
        <v>765000</v>
      </c>
      <c r="CK81" s="19">
        <v>11287891</v>
      </c>
      <c r="CL81" s="19">
        <v>10548026</v>
      </c>
      <c r="CM81" s="19">
        <v>11000000</v>
      </c>
      <c r="CN81" s="19">
        <v>500000</v>
      </c>
      <c r="CO81" s="19">
        <v>804600</v>
      </c>
      <c r="CP81" s="23">
        <v>1000000</v>
      </c>
      <c r="CQ81" s="59" t="s">
        <v>72</v>
      </c>
      <c r="CR81" s="59">
        <f>AC81</f>
        <v>32</v>
      </c>
      <c r="CS81" s="59">
        <v>320000</v>
      </c>
      <c r="CT81" s="67">
        <f>CS81</f>
        <v>320000</v>
      </c>
      <c r="CU81" s="25">
        <f t="shared" si="11"/>
        <v>10240000</v>
      </c>
      <c r="CV81" s="25">
        <f t="shared" si="16"/>
        <v>4816000</v>
      </c>
      <c r="CW81" s="25">
        <f t="shared" si="17"/>
        <v>4816000</v>
      </c>
      <c r="CX81" s="67">
        <f t="shared" si="18"/>
        <v>4816000</v>
      </c>
      <c r="CY81" s="25">
        <f t="shared" si="19"/>
        <v>963200</v>
      </c>
      <c r="CZ81" s="52">
        <f t="shared" si="20"/>
        <v>0.96319999999999995</v>
      </c>
      <c r="DB81" s="67"/>
      <c r="DC81" s="67"/>
      <c r="DD81" s="28"/>
      <c r="DE81" s="24" t="s">
        <v>75</v>
      </c>
    </row>
    <row r="82" spans="1:109" ht="24.95" hidden="1" customHeight="1" x14ac:dyDescent="0.3">
      <c r="A82" s="13" t="s">
        <v>788</v>
      </c>
      <c r="B82" s="14" t="s">
        <v>789</v>
      </c>
      <c r="C82" s="14" t="s">
        <v>790</v>
      </c>
      <c r="D82" s="15" t="s">
        <v>791</v>
      </c>
      <c r="E82" s="15" t="s">
        <v>792</v>
      </c>
      <c r="F82" s="16">
        <v>39083</v>
      </c>
      <c r="G82" s="15" t="s">
        <v>446</v>
      </c>
      <c r="H82" s="15" t="s">
        <v>447</v>
      </c>
      <c r="I82" s="15" t="s">
        <v>466</v>
      </c>
      <c r="J82" s="15" t="s">
        <v>126</v>
      </c>
      <c r="K82" s="15" t="s">
        <v>450</v>
      </c>
      <c r="L82" s="15" t="s">
        <v>793</v>
      </c>
      <c r="M82" s="17">
        <v>0</v>
      </c>
      <c r="N82" s="17">
        <v>0</v>
      </c>
      <c r="O82" s="17">
        <v>0</v>
      </c>
      <c r="P82" s="17">
        <v>0.05</v>
      </c>
      <c r="Q82" s="17">
        <v>0.95</v>
      </c>
      <c r="R82" s="17">
        <v>0.8</v>
      </c>
      <c r="S82" s="17">
        <v>0</v>
      </c>
      <c r="T82" s="17">
        <v>0</v>
      </c>
      <c r="U82" s="17">
        <v>46.5</v>
      </c>
      <c r="V82" s="17">
        <f t="shared" si="12"/>
        <v>1.8</v>
      </c>
      <c r="W82" s="17">
        <f t="shared" si="13"/>
        <v>0.95</v>
      </c>
      <c r="X82" s="17">
        <f t="shared" si="14"/>
        <v>0.85000000000000009</v>
      </c>
      <c r="Y82" s="20">
        <f t="shared" si="15"/>
        <v>47.222222222222229</v>
      </c>
      <c r="Z82" s="17">
        <v>220</v>
      </c>
      <c r="AA82" s="17">
        <v>215</v>
      </c>
      <c r="AB82" s="17"/>
      <c r="AC82" s="17"/>
      <c r="AD82" s="17"/>
      <c r="AE82" s="17"/>
      <c r="AF82" s="17">
        <v>250</v>
      </c>
      <c r="AG82" s="17">
        <v>240</v>
      </c>
      <c r="AH82" s="17"/>
      <c r="AI82" s="17"/>
      <c r="AJ82" s="17"/>
      <c r="AK82" s="17"/>
      <c r="AL82" s="17"/>
      <c r="AM82" s="17"/>
      <c r="AN82" s="17"/>
      <c r="AO82" s="17"/>
      <c r="AP82" s="17">
        <v>0</v>
      </c>
      <c r="AQ82" s="19">
        <v>30100</v>
      </c>
      <c r="AR82" s="17">
        <v>0</v>
      </c>
      <c r="AS82" s="19">
        <v>240000</v>
      </c>
      <c r="AT82" s="17">
        <v>0</v>
      </c>
      <c r="AU82" s="17">
        <v>0</v>
      </c>
      <c r="AV82" s="17">
        <v>0</v>
      </c>
      <c r="AW82" s="17">
        <v>0</v>
      </c>
      <c r="AX82" s="19">
        <v>75000</v>
      </c>
      <c r="AY82" s="19">
        <v>9000</v>
      </c>
      <c r="AZ82" s="17">
        <v>0</v>
      </c>
      <c r="BA82" s="19">
        <v>50000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9">
        <v>22000</v>
      </c>
      <c r="BO82" s="19">
        <v>26000</v>
      </c>
      <c r="BP82" s="19">
        <v>10500</v>
      </c>
      <c r="BQ82" s="17">
        <v>0</v>
      </c>
      <c r="BR82" s="50"/>
      <c r="BS82" s="50"/>
      <c r="BT82" s="19">
        <v>120000</v>
      </c>
      <c r="BU82" s="19">
        <v>212000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/>
      <c r="CC82" s="17">
        <v>0</v>
      </c>
      <c r="CD82" s="17">
        <v>0</v>
      </c>
      <c r="CE82" s="17">
        <v>0</v>
      </c>
      <c r="CF82" s="17">
        <v>0</v>
      </c>
      <c r="CG82" s="19">
        <v>1797363</v>
      </c>
      <c r="CH82" s="19">
        <v>222300</v>
      </c>
      <c r="CI82" s="19">
        <v>5000</v>
      </c>
      <c r="CJ82" s="19">
        <v>471000</v>
      </c>
      <c r="CK82" s="19">
        <v>2010563</v>
      </c>
      <c r="CL82" s="19">
        <v>495600</v>
      </c>
      <c r="CM82" s="19">
        <v>776500</v>
      </c>
      <c r="CN82" s="17">
        <v>0</v>
      </c>
      <c r="CO82" s="19">
        <v>30100</v>
      </c>
      <c r="CP82" s="23">
        <v>240000</v>
      </c>
      <c r="CQ82" s="59" t="s">
        <v>101</v>
      </c>
      <c r="CR82" s="60">
        <f>V82</f>
        <v>1.8</v>
      </c>
      <c r="CS82" s="59">
        <v>270000</v>
      </c>
      <c r="CT82" s="67">
        <f>CS82-(CS82*0.1)</f>
        <v>243000</v>
      </c>
      <c r="CU82" s="25">
        <f t="shared" si="11"/>
        <v>437400</v>
      </c>
      <c r="CV82" s="25">
        <f t="shared" si="16"/>
        <v>437400</v>
      </c>
      <c r="CW82" s="25">
        <f t="shared" si="17"/>
        <v>437400</v>
      </c>
      <c r="CX82" s="67">
        <f t="shared" si="18"/>
        <v>437400</v>
      </c>
      <c r="CY82" s="25">
        <f t="shared" si="19"/>
        <v>87480</v>
      </c>
      <c r="CZ82" s="52">
        <f t="shared" si="20"/>
        <v>0.36449999999999999</v>
      </c>
      <c r="DB82" s="67"/>
      <c r="DC82" s="67"/>
      <c r="DD82" s="28"/>
      <c r="DE82" s="24" t="s">
        <v>79</v>
      </c>
    </row>
    <row r="83" spans="1:109" ht="24.95" hidden="1" customHeight="1" x14ac:dyDescent="0.3">
      <c r="A83" s="13" t="s">
        <v>794</v>
      </c>
      <c r="B83" s="14" t="s">
        <v>795</v>
      </c>
      <c r="C83" s="14" t="s">
        <v>796</v>
      </c>
      <c r="D83" s="15" t="s">
        <v>797</v>
      </c>
      <c r="E83" s="15" t="s">
        <v>798</v>
      </c>
      <c r="F83" s="16">
        <v>39423</v>
      </c>
      <c r="G83" s="15" t="s">
        <v>446</v>
      </c>
      <c r="H83" s="15" t="s">
        <v>447</v>
      </c>
      <c r="I83" s="15" t="s">
        <v>466</v>
      </c>
      <c r="J83" s="15" t="s">
        <v>496</v>
      </c>
      <c r="K83" s="15" t="s">
        <v>482</v>
      </c>
      <c r="L83" s="15" t="s">
        <v>542</v>
      </c>
      <c r="M83" s="17">
        <v>0</v>
      </c>
      <c r="N83" s="17">
        <v>0</v>
      </c>
      <c r="O83" s="17">
        <v>0.31</v>
      </c>
      <c r="P83" s="17">
        <v>0</v>
      </c>
      <c r="Q83" s="17">
        <v>2</v>
      </c>
      <c r="R83" s="17">
        <v>0.5</v>
      </c>
      <c r="S83" s="17">
        <v>0</v>
      </c>
      <c r="T83" s="17">
        <v>0</v>
      </c>
      <c r="U83" s="17">
        <v>40</v>
      </c>
      <c r="V83" s="17">
        <f t="shared" si="12"/>
        <v>2.81</v>
      </c>
      <c r="W83" s="17">
        <f t="shared" si="13"/>
        <v>2.31</v>
      </c>
      <c r="X83" s="17">
        <f t="shared" si="14"/>
        <v>0.5</v>
      </c>
      <c r="Y83" s="20">
        <f t="shared" si="15"/>
        <v>17.793594306049823</v>
      </c>
      <c r="Z83" s="17">
        <v>30</v>
      </c>
      <c r="AA83" s="17">
        <v>24</v>
      </c>
      <c r="AB83" s="17">
        <v>14</v>
      </c>
      <c r="AC83" s="17">
        <v>14</v>
      </c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9">
        <v>119000</v>
      </c>
      <c r="AQ83" s="19">
        <v>472500</v>
      </c>
      <c r="AR83" s="17">
        <v>0</v>
      </c>
      <c r="AS83" s="19">
        <v>628000</v>
      </c>
      <c r="AT83" s="17">
        <v>0</v>
      </c>
      <c r="AU83" s="17">
        <v>0</v>
      </c>
      <c r="AV83" s="17">
        <v>0</v>
      </c>
      <c r="AW83" s="17">
        <v>0</v>
      </c>
      <c r="AX83" s="19">
        <v>40000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9">
        <v>102780</v>
      </c>
      <c r="BK83" s="19">
        <v>139052</v>
      </c>
      <c r="BL83" s="17">
        <v>0</v>
      </c>
      <c r="BM83" s="19">
        <v>151400</v>
      </c>
      <c r="BN83" s="17">
        <v>0</v>
      </c>
      <c r="BO83" s="17">
        <v>0</v>
      </c>
      <c r="BP83" s="17">
        <v>0</v>
      </c>
      <c r="BQ83" s="17">
        <v>0</v>
      </c>
      <c r="BR83" s="50"/>
      <c r="BS83" s="50"/>
      <c r="BT83" s="19">
        <v>1155000</v>
      </c>
      <c r="BU83" s="19">
        <v>1062000</v>
      </c>
      <c r="BV83" s="19">
        <v>1168000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/>
      <c r="CC83" s="17">
        <v>0</v>
      </c>
      <c r="CD83" s="17">
        <v>0</v>
      </c>
      <c r="CE83" s="17">
        <v>0</v>
      </c>
      <c r="CF83" s="17">
        <v>0</v>
      </c>
      <c r="CG83" s="19">
        <v>7967</v>
      </c>
      <c r="CH83" s="17">
        <v>0</v>
      </c>
      <c r="CI83" s="17">
        <v>0</v>
      </c>
      <c r="CJ83" s="19">
        <v>30000</v>
      </c>
      <c r="CK83" s="19">
        <v>1424747</v>
      </c>
      <c r="CL83" s="19">
        <v>1673552</v>
      </c>
      <c r="CM83" s="19">
        <v>1977400</v>
      </c>
      <c r="CN83" s="19">
        <v>119000</v>
      </c>
      <c r="CO83" s="19">
        <v>472500</v>
      </c>
      <c r="CP83" s="23">
        <v>628000</v>
      </c>
      <c r="CQ83" s="59" t="s">
        <v>72</v>
      </c>
      <c r="CR83" s="59">
        <f>AC83</f>
        <v>14</v>
      </c>
      <c r="CS83" s="59">
        <v>110000</v>
      </c>
      <c r="CT83" s="67">
        <f>CS83</f>
        <v>110000</v>
      </c>
      <c r="CU83" s="25">
        <f t="shared" si="11"/>
        <v>1540000</v>
      </c>
      <c r="CV83" s="25">
        <f t="shared" si="16"/>
        <v>1540000</v>
      </c>
      <c r="CW83" s="25">
        <f t="shared" si="17"/>
        <v>1540000</v>
      </c>
      <c r="CX83" s="67">
        <f t="shared" si="18"/>
        <v>1540000</v>
      </c>
      <c r="CY83" s="25">
        <f t="shared" si="19"/>
        <v>308000</v>
      </c>
      <c r="CZ83" s="52">
        <f t="shared" si="20"/>
        <v>0.49044585987261147</v>
      </c>
      <c r="DB83" s="67"/>
      <c r="DC83" s="67"/>
      <c r="DD83" s="28"/>
      <c r="DE83" s="24"/>
    </row>
    <row r="84" spans="1:109" ht="24.95" hidden="1" customHeight="1" x14ac:dyDescent="0.3">
      <c r="A84" s="13" t="s">
        <v>799</v>
      </c>
      <c r="B84" s="14" t="s">
        <v>800</v>
      </c>
      <c r="C84" s="14" t="s">
        <v>796</v>
      </c>
      <c r="D84" s="15" t="s">
        <v>797</v>
      </c>
      <c r="E84" s="15" t="s">
        <v>801</v>
      </c>
      <c r="F84" s="16">
        <v>39423</v>
      </c>
      <c r="G84" s="15" t="s">
        <v>446</v>
      </c>
      <c r="H84" s="15" t="s">
        <v>447</v>
      </c>
      <c r="I84" s="15" t="s">
        <v>466</v>
      </c>
      <c r="J84" s="15" t="s">
        <v>504</v>
      </c>
      <c r="K84" s="15" t="s">
        <v>474</v>
      </c>
      <c r="L84" s="15" t="s">
        <v>566</v>
      </c>
      <c r="M84" s="17">
        <v>0</v>
      </c>
      <c r="N84" s="17">
        <v>0.3</v>
      </c>
      <c r="O84" s="17">
        <v>0.23</v>
      </c>
      <c r="P84" s="17">
        <v>0.16</v>
      </c>
      <c r="Q84" s="17">
        <v>7.8</v>
      </c>
      <c r="R84" s="17">
        <v>1.82</v>
      </c>
      <c r="S84" s="17">
        <v>0</v>
      </c>
      <c r="T84" s="17">
        <v>0</v>
      </c>
      <c r="U84" s="17">
        <v>90</v>
      </c>
      <c r="V84" s="17">
        <f t="shared" si="12"/>
        <v>10.31</v>
      </c>
      <c r="W84" s="17">
        <f t="shared" si="13"/>
        <v>8.0299999999999994</v>
      </c>
      <c r="X84" s="17">
        <f t="shared" si="14"/>
        <v>2.2800000000000002</v>
      </c>
      <c r="Y84" s="20">
        <f t="shared" si="15"/>
        <v>22.114451988360816</v>
      </c>
      <c r="Z84" s="19">
        <v>2834</v>
      </c>
      <c r="AA84" s="19">
        <v>2700</v>
      </c>
      <c r="AB84" s="17">
        <v>0</v>
      </c>
      <c r="AC84" s="17">
        <v>0</v>
      </c>
      <c r="AD84" s="17"/>
      <c r="AE84" s="17"/>
      <c r="AF84" s="19">
        <v>3411</v>
      </c>
      <c r="AG84" s="19">
        <v>6000</v>
      </c>
      <c r="AH84" s="17"/>
      <c r="AI84" s="17"/>
      <c r="AJ84" s="17"/>
      <c r="AK84" s="17"/>
      <c r="AL84" s="17"/>
      <c r="AM84" s="17"/>
      <c r="AN84" s="17"/>
      <c r="AO84" s="17"/>
      <c r="AP84" s="19">
        <v>425000</v>
      </c>
      <c r="AQ84" s="19">
        <v>583300</v>
      </c>
      <c r="AR84" s="17">
        <v>0</v>
      </c>
      <c r="AS84" s="19">
        <v>2585000</v>
      </c>
      <c r="AT84" s="17">
        <v>0</v>
      </c>
      <c r="AU84" s="17">
        <v>0</v>
      </c>
      <c r="AV84" s="17">
        <v>0</v>
      </c>
      <c r="AW84" s="17">
        <v>0</v>
      </c>
      <c r="AX84" s="19">
        <v>133000</v>
      </c>
      <c r="AY84" s="19">
        <v>40000</v>
      </c>
      <c r="AZ84" s="17">
        <v>0</v>
      </c>
      <c r="BA84" s="19">
        <v>40000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9">
        <v>38850</v>
      </c>
      <c r="BO84" s="19">
        <v>45450</v>
      </c>
      <c r="BP84" s="17">
        <v>0</v>
      </c>
      <c r="BQ84" s="19">
        <v>55000</v>
      </c>
      <c r="BR84" s="50"/>
      <c r="BS84" s="50"/>
      <c r="BT84" s="19">
        <v>1854000</v>
      </c>
      <c r="BU84" s="19">
        <v>2299000</v>
      </c>
      <c r="BV84" s="19">
        <v>2049000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/>
      <c r="CC84" s="17">
        <v>0</v>
      </c>
      <c r="CD84" s="17">
        <v>0</v>
      </c>
      <c r="CE84" s="17">
        <v>0</v>
      </c>
      <c r="CF84" s="17">
        <v>0</v>
      </c>
      <c r="CG84" s="19">
        <v>496790</v>
      </c>
      <c r="CH84" s="19">
        <v>505425</v>
      </c>
      <c r="CI84" s="17">
        <v>0</v>
      </c>
      <c r="CJ84" s="19">
        <v>600000</v>
      </c>
      <c r="CK84" s="19">
        <v>2947640</v>
      </c>
      <c r="CL84" s="19">
        <v>3473175</v>
      </c>
      <c r="CM84" s="19">
        <v>5329000</v>
      </c>
      <c r="CN84" s="19">
        <v>425000</v>
      </c>
      <c r="CO84" s="19">
        <v>583300</v>
      </c>
      <c r="CP84" s="23">
        <v>2585000</v>
      </c>
      <c r="CQ84" s="59" t="s">
        <v>101</v>
      </c>
      <c r="CR84" s="60">
        <f>V84</f>
        <v>10.31</v>
      </c>
      <c r="CS84" s="59">
        <v>380000</v>
      </c>
      <c r="CT84" s="67">
        <f>CS84</f>
        <v>380000</v>
      </c>
      <c r="CU84" s="25">
        <f t="shared" si="11"/>
        <v>3917800</v>
      </c>
      <c r="CV84" s="25">
        <f t="shared" si="16"/>
        <v>3917800</v>
      </c>
      <c r="CW84" s="25">
        <f t="shared" si="17"/>
        <v>3917800</v>
      </c>
      <c r="CX84" s="67">
        <f t="shared" si="18"/>
        <v>3917800</v>
      </c>
      <c r="CY84" s="25">
        <f t="shared" si="19"/>
        <v>783560</v>
      </c>
      <c r="CZ84" s="52">
        <f t="shared" si="20"/>
        <v>0.30311798839458415</v>
      </c>
      <c r="DB84" s="67"/>
      <c r="DC84" s="67"/>
      <c r="DD84" s="28"/>
      <c r="DE84" s="24"/>
    </row>
    <row r="85" spans="1:109" ht="24.95" hidden="1" customHeight="1" x14ac:dyDescent="0.3">
      <c r="A85" s="13" t="s">
        <v>802</v>
      </c>
      <c r="B85" s="14" t="s">
        <v>803</v>
      </c>
      <c r="C85" s="14" t="s">
        <v>796</v>
      </c>
      <c r="D85" s="15" t="s">
        <v>797</v>
      </c>
      <c r="E85" s="15" t="s">
        <v>804</v>
      </c>
      <c r="F85" s="16">
        <v>40049</v>
      </c>
      <c r="G85" s="15" t="s">
        <v>446</v>
      </c>
      <c r="H85" s="15" t="s">
        <v>447</v>
      </c>
      <c r="I85" s="15" t="s">
        <v>466</v>
      </c>
      <c r="J85" s="15" t="s">
        <v>626</v>
      </c>
      <c r="K85" s="15" t="s">
        <v>450</v>
      </c>
      <c r="L85" s="15" t="s">
        <v>542</v>
      </c>
      <c r="M85" s="17">
        <v>0.5</v>
      </c>
      <c r="N85" s="17">
        <v>0</v>
      </c>
      <c r="O85" s="17">
        <v>0.16</v>
      </c>
      <c r="P85" s="17">
        <v>0</v>
      </c>
      <c r="Q85" s="17">
        <v>1.65</v>
      </c>
      <c r="R85" s="17">
        <v>0.4</v>
      </c>
      <c r="S85" s="17">
        <v>0</v>
      </c>
      <c r="T85" s="17">
        <v>0</v>
      </c>
      <c r="U85" s="17">
        <v>100</v>
      </c>
      <c r="V85" s="17">
        <f t="shared" si="12"/>
        <v>2.71</v>
      </c>
      <c r="W85" s="17">
        <f t="shared" si="13"/>
        <v>2.31</v>
      </c>
      <c r="X85" s="17">
        <f t="shared" si="14"/>
        <v>0.4</v>
      </c>
      <c r="Y85" s="20">
        <f t="shared" si="15"/>
        <v>14.760147601476014</v>
      </c>
      <c r="Z85" s="17">
        <v>46</v>
      </c>
      <c r="AA85" s="17">
        <v>50</v>
      </c>
      <c r="AB85" s="17"/>
      <c r="AC85" s="17"/>
      <c r="AD85" s="17"/>
      <c r="AE85" s="17"/>
      <c r="AF85" s="19">
        <v>1059</v>
      </c>
      <c r="AG85" s="19">
        <v>1500</v>
      </c>
      <c r="AH85" s="17"/>
      <c r="AI85" s="17"/>
      <c r="AJ85" s="17"/>
      <c r="AK85" s="17"/>
      <c r="AL85" s="17"/>
      <c r="AM85" s="17"/>
      <c r="AN85" s="17"/>
      <c r="AO85" s="17"/>
      <c r="AP85" s="19">
        <v>62100</v>
      </c>
      <c r="AQ85" s="19">
        <v>73700</v>
      </c>
      <c r="AR85" s="17">
        <v>0</v>
      </c>
      <c r="AS85" s="19">
        <v>850000</v>
      </c>
      <c r="AT85" s="17">
        <v>0</v>
      </c>
      <c r="AU85" s="17">
        <v>0</v>
      </c>
      <c r="AV85" s="17">
        <v>0</v>
      </c>
      <c r="AW85" s="17">
        <v>0</v>
      </c>
      <c r="AX85" s="19">
        <v>15000</v>
      </c>
      <c r="AY85" s="19">
        <v>115000</v>
      </c>
      <c r="AZ85" s="17">
        <v>0</v>
      </c>
      <c r="BA85" s="19">
        <v>100000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50"/>
      <c r="BS85" s="50"/>
      <c r="BT85" s="19">
        <v>180000</v>
      </c>
      <c r="BU85" s="19">
        <v>135000</v>
      </c>
      <c r="BV85" s="19">
        <v>148000</v>
      </c>
      <c r="BW85" s="19">
        <v>330210</v>
      </c>
      <c r="BX85" s="17">
        <v>0</v>
      </c>
      <c r="BY85" s="17">
        <v>0</v>
      </c>
      <c r="BZ85" s="17">
        <v>0</v>
      </c>
      <c r="CA85" s="17">
        <v>0</v>
      </c>
      <c r="CB85" s="17"/>
      <c r="CC85" s="17">
        <v>0</v>
      </c>
      <c r="CD85" s="17">
        <v>0</v>
      </c>
      <c r="CE85" s="17">
        <v>0</v>
      </c>
      <c r="CF85" s="17">
        <v>0</v>
      </c>
      <c r="CG85" s="19">
        <v>108500</v>
      </c>
      <c r="CH85" s="19">
        <v>213110</v>
      </c>
      <c r="CI85" s="19">
        <v>61790</v>
      </c>
      <c r="CJ85" s="19">
        <v>100900</v>
      </c>
      <c r="CK85" s="19">
        <v>365600</v>
      </c>
      <c r="CL85" s="19">
        <v>536810</v>
      </c>
      <c r="CM85" s="19">
        <v>1590900</v>
      </c>
      <c r="CN85" s="19">
        <v>62100</v>
      </c>
      <c r="CO85" s="19">
        <v>73700</v>
      </c>
      <c r="CP85" s="23">
        <v>850000</v>
      </c>
      <c r="CQ85" s="59" t="s">
        <v>83</v>
      </c>
      <c r="CR85" s="60">
        <f>W85</f>
        <v>2.31</v>
      </c>
      <c r="CS85" s="59">
        <v>300000</v>
      </c>
      <c r="CT85" s="67">
        <f>CS85</f>
        <v>300000</v>
      </c>
      <c r="CU85" s="25">
        <f t="shared" si="11"/>
        <v>693000</v>
      </c>
      <c r="CV85" s="25">
        <f t="shared" si="16"/>
        <v>693000</v>
      </c>
      <c r="CW85" s="25">
        <f t="shared" si="17"/>
        <v>693000</v>
      </c>
      <c r="CX85" s="67">
        <f t="shared" si="18"/>
        <v>693000</v>
      </c>
      <c r="CY85" s="25">
        <f t="shared" si="19"/>
        <v>138600</v>
      </c>
      <c r="CZ85" s="52">
        <f t="shared" si="20"/>
        <v>0.16305882352941176</v>
      </c>
      <c r="DB85" s="67"/>
      <c r="DC85" s="67"/>
      <c r="DD85" s="61">
        <f>AG85/(W85*2080)</f>
        <v>0.31218781218781216</v>
      </c>
      <c r="DE85" s="24" t="s">
        <v>111</v>
      </c>
    </row>
    <row r="86" spans="1:109" ht="24.95" hidden="1" customHeight="1" x14ac:dyDescent="0.3">
      <c r="A86" s="13" t="s">
        <v>805</v>
      </c>
      <c r="B86" s="14" t="s">
        <v>806</v>
      </c>
      <c r="C86" s="14" t="s">
        <v>796</v>
      </c>
      <c r="D86" s="15" t="s">
        <v>797</v>
      </c>
      <c r="E86" s="15" t="s">
        <v>807</v>
      </c>
      <c r="F86" s="16">
        <v>39423</v>
      </c>
      <c r="G86" s="15" t="s">
        <v>446</v>
      </c>
      <c r="H86" s="15" t="s">
        <v>447</v>
      </c>
      <c r="I86" s="15" t="s">
        <v>466</v>
      </c>
      <c r="J86" s="15" t="s">
        <v>510</v>
      </c>
      <c r="K86" s="15" t="s">
        <v>474</v>
      </c>
      <c r="L86" s="15" t="s">
        <v>518</v>
      </c>
      <c r="M86" s="17">
        <v>0</v>
      </c>
      <c r="N86" s="17">
        <v>0</v>
      </c>
      <c r="O86" s="17">
        <v>0.16</v>
      </c>
      <c r="P86" s="17">
        <v>0.08</v>
      </c>
      <c r="Q86" s="17">
        <v>2.2999999999999998</v>
      </c>
      <c r="R86" s="17">
        <v>0.56999999999999995</v>
      </c>
      <c r="S86" s="17">
        <v>0</v>
      </c>
      <c r="T86" s="17">
        <v>0</v>
      </c>
      <c r="U86" s="17">
        <v>195</v>
      </c>
      <c r="V86" s="17">
        <f t="shared" si="12"/>
        <v>3.11</v>
      </c>
      <c r="W86" s="17">
        <f t="shared" si="13"/>
        <v>2.46</v>
      </c>
      <c r="X86" s="17">
        <f t="shared" si="14"/>
        <v>0.64999999999999991</v>
      </c>
      <c r="Y86" s="20">
        <f t="shared" si="15"/>
        <v>20.90032154340836</v>
      </c>
      <c r="Z86" s="17">
        <v>43</v>
      </c>
      <c r="AA86" s="17">
        <v>46</v>
      </c>
      <c r="AB86" s="17">
        <v>0</v>
      </c>
      <c r="AC86" s="17">
        <v>0</v>
      </c>
      <c r="AD86" s="17"/>
      <c r="AE86" s="17"/>
      <c r="AF86" s="17">
        <v>940</v>
      </c>
      <c r="AG86" s="19">
        <v>1500</v>
      </c>
      <c r="AH86" s="17"/>
      <c r="AI86" s="17"/>
      <c r="AJ86" s="17"/>
      <c r="AK86" s="17"/>
      <c r="AL86" s="17"/>
      <c r="AM86" s="17"/>
      <c r="AN86" s="17"/>
      <c r="AO86" s="17"/>
      <c r="AP86" s="19">
        <v>81500</v>
      </c>
      <c r="AQ86" s="19">
        <v>296500</v>
      </c>
      <c r="AR86" s="17">
        <v>0</v>
      </c>
      <c r="AS86" s="19">
        <v>854000</v>
      </c>
      <c r="AT86" s="17">
        <v>0</v>
      </c>
      <c r="AU86" s="17">
        <v>0</v>
      </c>
      <c r="AV86" s="17">
        <v>0</v>
      </c>
      <c r="AW86" s="17">
        <v>0</v>
      </c>
      <c r="AX86" s="19">
        <v>165000</v>
      </c>
      <c r="AY86" s="19">
        <v>55000</v>
      </c>
      <c r="AZ86" s="17">
        <v>0</v>
      </c>
      <c r="BA86" s="19">
        <v>80000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50"/>
      <c r="BS86" s="50"/>
      <c r="BT86" s="19">
        <v>350000</v>
      </c>
      <c r="BU86" s="19">
        <v>399000</v>
      </c>
      <c r="BV86" s="19">
        <v>399000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/>
      <c r="CC86" s="17">
        <v>0</v>
      </c>
      <c r="CD86" s="17">
        <v>0</v>
      </c>
      <c r="CE86" s="17">
        <v>0</v>
      </c>
      <c r="CF86" s="17">
        <v>0</v>
      </c>
      <c r="CG86" s="19">
        <v>150787</v>
      </c>
      <c r="CH86" s="19">
        <v>145360</v>
      </c>
      <c r="CI86" s="19">
        <v>83800</v>
      </c>
      <c r="CJ86" s="19">
        <v>170900</v>
      </c>
      <c r="CK86" s="19">
        <v>747287</v>
      </c>
      <c r="CL86" s="19">
        <v>895860</v>
      </c>
      <c r="CM86" s="19">
        <v>1587700</v>
      </c>
      <c r="CN86" s="19">
        <v>81500</v>
      </c>
      <c r="CO86" s="19">
        <v>296500</v>
      </c>
      <c r="CP86" s="23">
        <v>854000</v>
      </c>
      <c r="CQ86" s="59" t="s">
        <v>103</v>
      </c>
      <c r="CR86" s="60">
        <f>V86</f>
        <v>3.11</v>
      </c>
      <c r="CS86" s="59">
        <v>270000</v>
      </c>
      <c r="CT86" s="67">
        <f>CS86-(CS86*0.1)</f>
        <v>243000</v>
      </c>
      <c r="CU86" s="25">
        <f t="shared" si="11"/>
        <v>755730</v>
      </c>
      <c r="CV86" s="25">
        <f t="shared" si="16"/>
        <v>755730</v>
      </c>
      <c r="CW86" s="25">
        <f t="shared" si="17"/>
        <v>755730</v>
      </c>
      <c r="CX86" s="67">
        <f t="shared" si="18"/>
        <v>755730</v>
      </c>
      <c r="CY86" s="25">
        <f t="shared" si="19"/>
        <v>151146</v>
      </c>
      <c r="CZ86" s="52">
        <f t="shared" si="20"/>
        <v>0.17698594847775176</v>
      </c>
      <c r="DB86" s="67"/>
      <c r="DC86" s="67"/>
      <c r="DD86" s="61">
        <f>AG86/(W86*2080)</f>
        <v>0.29315196998123827</v>
      </c>
      <c r="DE86" s="24" t="s">
        <v>115</v>
      </c>
    </row>
    <row r="87" spans="1:109" ht="24.95" hidden="1" customHeight="1" x14ac:dyDescent="0.3">
      <c r="A87" s="13" t="s">
        <v>808</v>
      </c>
      <c r="B87" s="14" t="s">
        <v>809</v>
      </c>
      <c r="C87" s="14" t="s">
        <v>810</v>
      </c>
      <c r="D87" s="15" t="s">
        <v>811</v>
      </c>
      <c r="E87" s="15" t="s">
        <v>812</v>
      </c>
      <c r="F87" s="16">
        <v>39358</v>
      </c>
      <c r="G87" s="15" t="s">
        <v>446</v>
      </c>
      <c r="H87" s="15" t="s">
        <v>447</v>
      </c>
      <c r="I87" s="15" t="s">
        <v>466</v>
      </c>
      <c r="J87" s="15" t="s">
        <v>813</v>
      </c>
      <c r="K87" s="15" t="s">
        <v>474</v>
      </c>
      <c r="L87" s="15" t="s">
        <v>596</v>
      </c>
      <c r="M87" s="17">
        <v>0</v>
      </c>
      <c r="N87" s="17">
        <v>0</v>
      </c>
      <c r="O87" s="17">
        <v>0</v>
      </c>
      <c r="P87" s="17">
        <v>0</v>
      </c>
      <c r="Q87" s="17">
        <v>2.1</v>
      </c>
      <c r="R87" s="17">
        <v>0.98</v>
      </c>
      <c r="S87" s="17">
        <v>0</v>
      </c>
      <c r="T87" s="17">
        <v>0</v>
      </c>
      <c r="U87" s="17">
        <v>80</v>
      </c>
      <c r="V87" s="17">
        <f t="shared" si="12"/>
        <v>3.08</v>
      </c>
      <c r="W87" s="17">
        <f t="shared" si="13"/>
        <v>2.1</v>
      </c>
      <c r="X87" s="17">
        <f t="shared" si="14"/>
        <v>0.98</v>
      </c>
      <c r="Y87" s="20">
        <f t="shared" si="15"/>
        <v>31.818181818181817</v>
      </c>
      <c r="Z87" s="17">
        <v>15</v>
      </c>
      <c r="AA87" s="17">
        <v>17</v>
      </c>
      <c r="AB87" s="17"/>
      <c r="AC87" s="17"/>
      <c r="AD87" s="17">
        <v>12</v>
      </c>
      <c r="AE87" s="17">
        <v>12</v>
      </c>
      <c r="AF87" s="17"/>
      <c r="AG87" s="17"/>
      <c r="AH87" s="17">
        <v>12</v>
      </c>
      <c r="AI87" s="17">
        <v>12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9">
        <v>154000</v>
      </c>
      <c r="AQ87" s="19">
        <v>124200</v>
      </c>
      <c r="AR87" s="17">
        <v>0</v>
      </c>
      <c r="AS87" s="19">
        <v>540000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9">
        <v>25000</v>
      </c>
      <c r="AZ87" s="17">
        <v>0</v>
      </c>
      <c r="BA87" s="19">
        <v>25000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840</v>
      </c>
      <c r="BL87" s="17">
        <v>0</v>
      </c>
      <c r="BM87" s="17">
        <v>0</v>
      </c>
      <c r="BN87" s="19">
        <v>2763</v>
      </c>
      <c r="BO87" s="19">
        <v>78718</v>
      </c>
      <c r="BP87" s="17">
        <v>0</v>
      </c>
      <c r="BQ87" s="17">
        <v>0</v>
      </c>
      <c r="BR87" s="50"/>
      <c r="BS87" s="50"/>
      <c r="BT87" s="19">
        <v>675000</v>
      </c>
      <c r="BU87" s="19">
        <v>524000</v>
      </c>
      <c r="BV87" s="17">
        <v>0</v>
      </c>
      <c r="BW87" s="19">
        <v>300000</v>
      </c>
      <c r="BX87" s="17">
        <v>0</v>
      </c>
      <c r="BY87" s="17">
        <v>0</v>
      </c>
      <c r="BZ87" s="17">
        <v>0</v>
      </c>
      <c r="CA87" s="17">
        <v>0</v>
      </c>
      <c r="CB87" s="17"/>
      <c r="CC87" s="17">
        <v>0</v>
      </c>
      <c r="CD87" s="17">
        <v>0</v>
      </c>
      <c r="CE87" s="17">
        <v>0</v>
      </c>
      <c r="CF87" s="17">
        <v>0</v>
      </c>
      <c r="CG87" s="19">
        <v>322340</v>
      </c>
      <c r="CH87" s="19">
        <v>297300</v>
      </c>
      <c r="CI87" s="17">
        <v>0</v>
      </c>
      <c r="CJ87" s="19">
        <v>124976</v>
      </c>
      <c r="CK87" s="19">
        <v>989053</v>
      </c>
      <c r="CL87" s="19">
        <v>922853</v>
      </c>
      <c r="CM87" s="19">
        <v>989976</v>
      </c>
      <c r="CN87" s="19">
        <v>154000</v>
      </c>
      <c r="CO87" s="19">
        <v>124200</v>
      </c>
      <c r="CP87" s="23">
        <v>540000</v>
      </c>
      <c r="CQ87" s="59" t="s">
        <v>78</v>
      </c>
      <c r="CR87" s="59">
        <f>AE87</f>
        <v>12</v>
      </c>
      <c r="CS87" s="59">
        <v>75000</v>
      </c>
      <c r="CT87" s="67">
        <f>CS87-(CS87*0.1)</f>
        <v>67500</v>
      </c>
      <c r="CU87" s="25">
        <f t="shared" ref="CU87:CU118" si="21">CR87*CT87</f>
        <v>810000</v>
      </c>
      <c r="CV87" s="25">
        <f t="shared" si="16"/>
        <v>810000</v>
      </c>
      <c r="CW87" s="25">
        <f t="shared" si="17"/>
        <v>810000</v>
      </c>
      <c r="CX87" s="67">
        <f t="shared" si="18"/>
        <v>810000</v>
      </c>
      <c r="CY87" s="25">
        <f t="shared" si="19"/>
        <v>162000</v>
      </c>
      <c r="CZ87" s="52">
        <f t="shared" si="20"/>
        <v>0.3</v>
      </c>
      <c r="DB87" s="67"/>
      <c r="DC87" s="67"/>
      <c r="DD87" s="28"/>
      <c r="DE87" s="24" t="s">
        <v>97</v>
      </c>
    </row>
    <row r="88" spans="1:109" ht="24.95" hidden="1" customHeight="1" x14ac:dyDescent="0.3">
      <c r="A88" s="13" t="s">
        <v>814</v>
      </c>
      <c r="B88" s="14" t="s">
        <v>815</v>
      </c>
      <c r="C88" s="14" t="s">
        <v>810</v>
      </c>
      <c r="D88" s="15" t="s">
        <v>811</v>
      </c>
      <c r="E88" s="15" t="s">
        <v>816</v>
      </c>
      <c r="F88" s="16">
        <v>39708</v>
      </c>
      <c r="G88" s="15" t="s">
        <v>446</v>
      </c>
      <c r="H88" s="15" t="s">
        <v>447</v>
      </c>
      <c r="I88" s="15" t="s">
        <v>448</v>
      </c>
      <c r="J88" s="15" t="s">
        <v>581</v>
      </c>
      <c r="K88" s="15" t="s">
        <v>482</v>
      </c>
      <c r="L88" s="15" t="s">
        <v>596</v>
      </c>
      <c r="M88" s="17">
        <v>0</v>
      </c>
      <c r="N88" s="17">
        <v>0</v>
      </c>
      <c r="O88" s="17">
        <v>0</v>
      </c>
      <c r="P88" s="17">
        <v>0.08</v>
      </c>
      <c r="Q88" s="17">
        <v>5.23</v>
      </c>
      <c r="R88" s="17">
        <v>0.98</v>
      </c>
      <c r="S88" s="17">
        <v>1</v>
      </c>
      <c r="T88" s="17">
        <v>0.15</v>
      </c>
      <c r="U88" s="17">
        <v>30</v>
      </c>
      <c r="V88" s="17">
        <f t="shared" si="12"/>
        <v>6.2900000000000009</v>
      </c>
      <c r="W88" s="17">
        <f t="shared" si="13"/>
        <v>5.23</v>
      </c>
      <c r="X88" s="17">
        <f t="shared" si="14"/>
        <v>1.06</v>
      </c>
      <c r="Y88" s="20">
        <f t="shared" si="15"/>
        <v>16.852146263910971</v>
      </c>
      <c r="Z88" s="17">
        <v>8</v>
      </c>
      <c r="AA88" s="17">
        <v>9</v>
      </c>
      <c r="AB88" s="17">
        <v>8</v>
      </c>
      <c r="AC88" s="17">
        <v>9</v>
      </c>
      <c r="AD88" s="17"/>
      <c r="AE88" s="17"/>
      <c r="AF88" s="17"/>
      <c r="AG88" s="17"/>
      <c r="AH88" s="17"/>
      <c r="AI88" s="17"/>
      <c r="AJ88" s="17">
        <v>0</v>
      </c>
      <c r="AK88" s="17">
        <v>0</v>
      </c>
      <c r="AL88" s="17">
        <v>0</v>
      </c>
      <c r="AM88" s="17">
        <v>9</v>
      </c>
      <c r="AN88" s="17">
        <v>0</v>
      </c>
      <c r="AO88" s="17">
        <v>9</v>
      </c>
      <c r="AP88" s="19">
        <v>104400</v>
      </c>
      <c r="AQ88" s="19">
        <v>211300</v>
      </c>
      <c r="AR88" s="17">
        <v>0</v>
      </c>
      <c r="AS88" s="19">
        <v>260000</v>
      </c>
      <c r="AT88" s="17">
        <v>0</v>
      </c>
      <c r="AU88" s="17">
        <v>0</v>
      </c>
      <c r="AV88" s="17">
        <v>0</v>
      </c>
      <c r="AW88" s="17">
        <v>0</v>
      </c>
      <c r="AX88" s="19">
        <v>67500</v>
      </c>
      <c r="AY88" s="19">
        <v>178000</v>
      </c>
      <c r="AZ88" s="19">
        <v>20000</v>
      </c>
      <c r="BA88" s="19">
        <v>50000</v>
      </c>
      <c r="BB88" s="17">
        <v>0</v>
      </c>
      <c r="BC88" s="17">
        <v>0</v>
      </c>
      <c r="BD88" s="17">
        <v>0</v>
      </c>
      <c r="BE88" s="17">
        <v>0</v>
      </c>
      <c r="BF88" s="19">
        <v>542069</v>
      </c>
      <c r="BG88" s="19">
        <v>563929</v>
      </c>
      <c r="BH88" s="17">
        <v>0</v>
      </c>
      <c r="BI88" s="19">
        <v>600000</v>
      </c>
      <c r="BJ88" s="19">
        <v>161811</v>
      </c>
      <c r="BK88" s="19">
        <v>292113</v>
      </c>
      <c r="BL88" s="17">
        <v>0</v>
      </c>
      <c r="BM88" s="19">
        <v>321000</v>
      </c>
      <c r="BN88" s="17">
        <v>0</v>
      </c>
      <c r="BO88" s="19">
        <v>3740</v>
      </c>
      <c r="BP88" s="17">
        <v>0</v>
      </c>
      <c r="BQ88" s="17">
        <v>0</v>
      </c>
      <c r="BR88" s="50">
        <f>7000*12*AC88</f>
        <v>756000</v>
      </c>
      <c r="BS88" s="50"/>
      <c r="BT88" s="19">
        <v>873000</v>
      </c>
      <c r="BU88" s="19">
        <v>960000</v>
      </c>
      <c r="BV88" s="19">
        <v>959000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9">
        <f>3000*12*(AL88+AM88)</f>
        <v>324000</v>
      </c>
      <c r="CC88" s="17">
        <v>0</v>
      </c>
      <c r="CD88" s="17">
        <v>0</v>
      </c>
      <c r="CE88" s="17">
        <v>0</v>
      </c>
      <c r="CF88" s="17">
        <v>0</v>
      </c>
      <c r="CG88" s="19">
        <v>83464</v>
      </c>
      <c r="CH88" s="19">
        <v>81626</v>
      </c>
      <c r="CI88" s="17">
        <v>933</v>
      </c>
      <c r="CJ88" s="19">
        <v>2150000</v>
      </c>
      <c r="CK88" s="19">
        <v>1832244</v>
      </c>
      <c r="CL88" s="19">
        <v>2290708</v>
      </c>
      <c r="CM88" s="19">
        <v>4360933</v>
      </c>
      <c r="CN88" s="19">
        <v>104400</v>
      </c>
      <c r="CO88" s="19">
        <v>211300</v>
      </c>
      <c r="CP88" s="23">
        <v>260000</v>
      </c>
      <c r="CQ88" s="59" t="s">
        <v>72</v>
      </c>
      <c r="CR88" s="59">
        <f>AC88</f>
        <v>9</v>
      </c>
      <c r="CS88" s="59">
        <v>320000</v>
      </c>
      <c r="CT88" s="67">
        <f>CS88+(CS88*0.1)</f>
        <v>352000</v>
      </c>
      <c r="CU88" s="25">
        <f t="shared" si="21"/>
        <v>3168000</v>
      </c>
      <c r="CV88" s="25">
        <f t="shared" si="16"/>
        <v>2088000</v>
      </c>
      <c r="CW88" s="25">
        <f t="shared" si="17"/>
        <v>2088000</v>
      </c>
      <c r="CX88" s="67">
        <f t="shared" si="18"/>
        <v>2088000</v>
      </c>
      <c r="CY88" s="25">
        <f t="shared" si="19"/>
        <v>417600</v>
      </c>
      <c r="CZ88" s="52">
        <f t="shared" si="20"/>
        <v>1.606153846153846</v>
      </c>
      <c r="DB88" s="67"/>
      <c r="DC88" s="67"/>
      <c r="DD88" s="28"/>
      <c r="DE88" s="49" t="s">
        <v>99</v>
      </c>
    </row>
    <row r="89" spans="1:109" ht="24.95" hidden="1" customHeight="1" x14ac:dyDescent="0.3">
      <c r="A89" s="13" t="s">
        <v>817</v>
      </c>
      <c r="B89" s="14" t="s">
        <v>818</v>
      </c>
      <c r="C89" s="14" t="s">
        <v>810</v>
      </c>
      <c r="D89" s="15" t="s">
        <v>811</v>
      </c>
      <c r="E89" s="15" t="s">
        <v>819</v>
      </c>
      <c r="F89" s="16">
        <v>39358</v>
      </c>
      <c r="G89" s="15" t="s">
        <v>446</v>
      </c>
      <c r="H89" s="15" t="s">
        <v>447</v>
      </c>
      <c r="I89" s="15" t="s">
        <v>448</v>
      </c>
      <c r="J89" s="15" t="s">
        <v>481</v>
      </c>
      <c r="K89" s="15" t="s">
        <v>482</v>
      </c>
      <c r="L89" s="15" t="s">
        <v>596</v>
      </c>
      <c r="M89" s="17">
        <v>0</v>
      </c>
      <c r="N89" s="17">
        <v>0</v>
      </c>
      <c r="O89" s="17">
        <v>0</v>
      </c>
      <c r="P89" s="17">
        <v>0</v>
      </c>
      <c r="Q89" s="17">
        <v>1.98</v>
      </c>
      <c r="R89" s="17">
        <v>0.98</v>
      </c>
      <c r="S89" s="17">
        <v>0</v>
      </c>
      <c r="T89" s="17">
        <v>0</v>
      </c>
      <c r="U89" s="17"/>
      <c r="V89" s="17">
        <f t="shared" si="12"/>
        <v>2.96</v>
      </c>
      <c r="W89" s="17">
        <f t="shared" si="13"/>
        <v>1.98</v>
      </c>
      <c r="X89" s="17">
        <f t="shared" si="14"/>
        <v>0.98</v>
      </c>
      <c r="Y89" s="20">
        <f t="shared" si="15"/>
        <v>33.108108108108105</v>
      </c>
      <c r="Z89" s="17">
        <v>15</v>
      </c>
      <c r="AA89" s="17">
        <v>15</v>
      </c>
      <c r="AB89" s="17">
        <v>5</v>
      </c>
      <c r="AC89" s="17">
        <v>5</v>
      </c>
      <c r="AD89" s="17"/>
      <c r="AE89" s="17"/>
      <c r="AF89" s="17"/>
      <c r="AG89" s="17"/>
      <c r="AH89" s="17"/>
      <c r="AI89" s="17"/>
      <c r="AJ89" s="17">
        <v>0</v>
      </c>
      <c r="AK89" s="17">
        <v>0</v>
      </c>
      <c r="AL89" s="17">
        <v>0</v>
      </c>
      <c r="AM89" s="17">
        <v>15</v>
      </c>
      <c r="AN89" s="17">
        <v>0</v>
      </c>
      <c r="AO89" s="17">
        <v>15</v>
      </c>
      <c r="AP89" s="19">
        <v>32500</v>
      </c>
      <c r="AQ89" s="19">
        <v>106900</v>
      </c>
      <c r="AR89" s="17">
        <v>0</v>
      </c>
      <c r="AS89" s="19">
        <v>239000</v>
      </c>
      <c r="AT89" s="17">
        <v>0</v>
      </c>
      <c r="AU89" s="17">
        <v>0</v>
      </c>
      <c r="AV89" s="17">
        <v>0</v>
      </c>
      <c r="AW89" s="17">
        <v>0</v>
      </c>
      <c r="AX89" s="19">
        <v>150000</v>
      </c>
      <c r="AY89" s="19">
        <v>85000</v>
      </c>
      <c r="AZ89" s="17">
        <v>0</v>
      </c>
      <c r="BA89" s="19">
        <v>80000</v>
      </c>
      <c r="BB89" s="17">
        <v>0</v>
      </c>
      <c r="BC89" s="17">
        <v>0</v>
      </c>
      <c r="BD89" s="17">
        <v>0</v>
      </c>
      <c r="BE89" s="17">
        <v>0</v>
      </c>
      <c r="BF89" s="19">
        <v>119570</v>
      </c>
      <c r="BG89" s="19">
        <v>120480</v>
      </c>
      <c r="BH89" s="17">
        <v>0</v>
      </c>
      <c r="BI89" s="19">
        <v>120000</v>
      </c>
      <c r="BJ89" s="19">
        <v>36745</v>
      </c>
      <c r="BK89" s="19">
        <v>74030</v>
      </c>
      <c r="BL89" s="17">
        <v>0</v>
      </c>
      <c r="BM89" s="19">
        <v>75000</v>
      </c>
      <c r="BN89" s="17">
        <v>0</v>
      </c>
      <c r="BO89" s="17">
        <v>0</v>
      </c>
      <c r="BP89" s="17">
        <v>0</v>
      </c>
      <c r="BQ89" s="17">
        <v>0</v>
      </c>
      <c r="BR89" s="50">
        <f>10000*12*AC89</f>
        <v>600000</v>
      </c>
      <c r="BS89" s="50"/>
      <c r="BT89" s="19">
        <v>700000</v>
      </c>
      <c r="BU89" s="19">
        <v>420000</v>
      </c>
      <c r="BV89" s="19">
        <v>423000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/>
      <c r="CC89" s="17">
        <v>0</v>
      </c>
      <c r="CD89" s="17">
        <v>0</v>
      </c>
      <c r="CE89" s="17">
        <v>0</v>
      </c>
      <c r="CF89" s="17">
        <v>0</v>
      </c>
      <c r="CG89" s="19">
        <v>367131</v>
      </c>
      <c r="CH89" s="19">
        <v>316408</v>
      </c>
      <c r="CI89" s="17">
        <v>0</v>
      </c>
      <c r="CJ89" s="19">
        <v>195000</v>
      </c>
      <c r="CK89" s="19">
        <v>1110245</v>
      </c>
      <c r="CL89" s="19">
        <v>1111248</v>
      </c>
      <c r="CM89" s="19">
        <v>1132000</v>
      </c>
      <c r="CN89" s="19">
        <v>32500</v>
      </c>
      <c r="CO89" s="19">
        <v>106900</v>
      </c>
      <c r="CP89" s="23">
        <v>239000</v>
      </c>
      <c r="CQ89" s="59" t="s">
        <v>72</v>
      </c>
      <c r="CR89" s="59">
        <f>AC89</f>
        <v>5</v>
      </c>
      <c r="CS89" s="59">
        <v>250000</v>
      </c>
      <c r="CT89" s="67">
        <f>CS89</f>
        <v>250000</v>
      </c>
      <c r="CU89" s="25">
        <f t="shared" si="21"/>
        <v>1250000</v>
      </c>
      <c r="CV89" s="25">
        <f t="shared" si="16"/>
        <v>650000</v>
      </c>
      <c r="CW89" s="25">
        <f t="shared" si="17"/>
        <v>650000</v>
      </c>
      <c r="CX89" s="67">
        <f t="shared" si="18"/>
        <v>650000</v>
      </c>
      <c r="CY89" s="25">
        <f t="shared" si="19"/>
        <v>130000</v>
      </c>
      <c r="CZ89" s="52">
        <f t="shared" si="20"/>
        <v>0.54393305439330542</v>
      </c>
      <c r="DB89" s="67"/>
      <c r="DC89" s="67"/>
      <c r="DD89" s="28"/>
      <c r="DE89" s="24"/>
    </row>
    <row r="90" spans="1:109" ht="24.95" hidden="1" customHeight="1" x14ac:dyDescent="0.3">
      <c r="A90" s="13" t="s">
        <v>676</v>
      </c>
      <c r="B90" s="14" t="s">
        <v>820</v>
      </c>
      <c r="C90" s="14" t="s">
        <v>821</v>
      </c>
      <c r="D90" s="15" t="s">
        <v>822</v>
      </c>
      <c r="E90" s="15" t="s">
        <v>823</v>
      </c>
      <c r="F90" s="16">
        <v>39083</v>
      </c>
      <c r="G90" s="15" t="s">
        <v>446</v>
      </c>
      <c r="H90" s="15" t="s">
        <v>447</v>
      </c>
      <c r="I90" s="15" t="s">
        <v>448</v>
      </c>
      <c r="J90" s="15" t="s">
        <v>824</v>
      </c>
      <c r="K90" s="15"/>
      <c r="L90" s="15" t="s">
        <v>475</v>
      </c>
      <c r="M90" s="17">
        <v>1.5</v>
      </c>
      <c r="N90" s="17">
        <v>0</v>
      </c>
      <c r="O90" s="17">
        <v>0.31</v>
      </c>
      <c r="P90" s="17">
        <v>0</v>
      </c>
      <c r="Q90" s="17">
        <v>9.65</v>
      </c>
      <c r="R90" s="17">
        <v>2.0099999999999998</v>
      </c>
      <c r="S90" s="17">
        <v>0</v>
      </c>
      <c r="T90" s="17">
        <v>0</v>
      </c>
      <c r="U90" s="17"/>
      <c r="V90" s="17">
        <f t="shared" si="12"/>
        <v>13.47</v>
      </c>
      <c r="W90" s="17">
        <f t="shared" si="13"/>
        <v>11.46</v>
      </c>
      <c r="X90" s="17">
        <f t="shared" si="14"/>
        <v>2.0099999999999998</v>
      </c>
      <c r="Y90" s="20">
        <f t="shared" si="15"/>
        <v>14.922048997772826</v>
      </c>
      <c r="Z90" s="17">
        <v>24</v>
      </c>
      <c r="AA90" s="17">
        <v>24</v>
      </c>
      <c r="AB90" s="17">
        <v>24</v>
      </c>
      <c r="AC90" s="17">
        <v>24</v>
      </c>
      <c r="AD90" s="17"/>
      <c r="AE90" s="17"/>
      <c r="AF90" s="17"/>
      <c r="AG90" s="17"/>
      <c r="AH90" s="17"/>
      <c r="AI90" s="17"/>
      <c r="AJ90" s="17">
        <v>0</v>
      </c>
      <c r="AK90" s="17">
        <v>5</v>
      </c>
      <c r="AL90" s="17">
        <v>10</v>
      </c>
      <c r="AM90" s="17">
        <v>9</v>
      </c>
      <c r="AN90" s="17">
        <v>0</v>
      </c>
      <c r="AO90" s="17">
        <v>24</v>
      </c>
      <c r="AP90" s="19">
        <v>50000</v>
      </c>
      <c r="AQ90" s="19">
        <v>124400</v>
      </c>
      <c r="AR90" s="17">
        <v>0</v>
      </c>
      <c r="AS90" s="19">
        <v>190000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9">
        <v>1084862</v>
      </c>
      <c r="BG90" s="19">
        <v>1272118</v>
      </c>
      <c r="BH90" s="17">
        <v>0</v>
      </c>
      <c r="BI90" s="19">
        <v>1280000</v>
      </c>
      <c r="BJ90" s="19">
        <v>1245411</v>
      </c>
      <c r="BK90" s="19">
        <v>1439339</v>
      </c>
      <c r="BL90" s="17">
        <v>0</v>
      </c>
      <c r="BM90" s="19">
        <v>1450000</v>
      </c>
      <c r="BN90" s="19">
        <v>16414</v>
      </c>
      <c r="BO90" s="19">
        <v>41195</v>
      </c>
      <c r="BP90" s="17">
        <v>0</v>
      </c>
      <c r="BQ90" s="19">
        <v>45000</v>
      </c>
      <c r="BR90" s="50">
        <f>13000*12*AC90</f>
        <v>3744000</v>
      </c>
      <c r="BS90" s="50"/>
      <c r="BT90" s="19">
        <v>1725000</v>
      </c>
      <c r="BU90" s="19">
        <v>1635000</v>
      </c>
      <c r="BV90" s="19">
        <v>1389000</v>
      </c>
      <c r="BW90" s="19">
        <v>246000</v>
      </c>
      <c r="BX90" s="17">
        <v>0</v>
      </c>
      <c r="BY90" s="17">
        <v>0</v>
      </c>
      <c r="BZ90" s="17">
        <v>0</v>
      </c>
      <c r="CA90" s="17">
        <v>0</v>
      </c>
      <c r="CB90" s="19">
        <f>3000*12*(AL90+AM90)</f>
        <v>684000</v>
      </c>
      <c r="CC90" s="17">
        <v>0</v>
      </c>
      <c r="CD90" s="17">
        <v>0</v>
      </c>
      <c r="CE90" s="17">
        <v>0</v>
      </c>
      <c r="CF90" s="17">
        <v>0</v>
      </c>
      <c r="CG90" s="19">
        <v>531188</v>
      </c>
      <c r="CH90" s="19">
        <v>642378</v>
      </c>
      <c r="CI90" s="17">
        <v>0</v>
      </c>
      <c r="CJ90" s="19">
        <v>510600</v>
      </c>
      <c r="CK90" s="19">
        <v>4942293</v>
      </c>
      <c r="CL90" s="19">
        <v>5319599</v>
      </c>
      <c r="CM90" s="19">
        <v>5398769</v>
      </c>
      <c r="CN90" s="19">
        <v>50000</v>
      </c>
      <c r="CO90" s="19">
        <v>124400</v>
      </c>
      <c r="CP90" s="23">
        <v>190000</v>
      </c>
      <c r="CQ90" s="59" t="s">
        <v>72</v>
      </c>
      <c r="CR90" s="59">
        <f>AC90</f>
        <v>24</v>
      </c>
      <c r="CS90" s="59">
        <v>360000</v>
      </c>
      <c r="CT90" s="67">
        <f>CS90+(CS90*0.1)</f>
        <v>396000</v>
      </c>
      <c r="CU90" s="25">
        <f t="shared" si="21"/>
        <v>9504000</v>
      </c>
      <c r="CV90" s="25">
        <f t="shared" si="16"/>
        <v>5076000</v>
      </c>
      <c r="CW90" s="25">
        <f t="shared" si="17"/>
        <v>5076000</v>
      </c>
      <c r="CX90" s="67">
        <f t="shared" si="18"/>
        <v>5076000</v>
      </c>
      <c r="CY90" s="25">
        <f t="shared" si="19"/>
        <v>1015200</v>
      </c>
      <c r="CZ90" s="52">
        <f t="shared" si="20"/>
        <v>5.3431578947368417</v>
      </c>
      <c r="DB90" s="67"/>
      <c r="DC90" s="67"/>
      <c r="DD90" s="28"/>
      <c r="DE90" s="24" t="s">
        <v>94</v>
      </c>
    </row>
    <row r="91" spans="1:109" ht="24.95" hidden="1" customHeight="1" x14ac:dyDescent="0.3">
      <c r="A91" s="13" t="s">
        <v>680</v>
      </c>
      <c r="B91" s="14" t="s">
        <v>825</v>
      </c>
      <c r="C91" s="14" t="s">
        <v>821</v>
      </c>
      <c r="D91" s="15" t="s">
        <v>822</v>
      </c>
      <c r="E91" s="15" t="s">
        <v>826</v>
      </c>
      <c r="F91" s="16">
        <v>39668</v>
      </c>
      <c r="G91" s="15" t="s">
        <v>446</v>
      </c>
      <c r="H91" s="15" t="s">
        <v>447</v>
      </c>
      <c r="I91" s="15" t="s">
        <v>448</v>
      </c>
      <c r="J91" s="15" t="s">
        <v>824</v>
      </c>
      <c r="K91" s="15" t="s">
        <v>482</v>
      </c>
      <c r="L91" s="15" t="s">
        <v>475</v>
      </c>
      <c r="M91" s="17">
        <v>0</v>
      </c>
      <c r="N91" s="17">
        <v>0</v>
      </c>
      <c r="O91" s="17">
        <v>0.63</v>
      </c>
      <c r="P91" s="17">
        <v>0</v>
      </c>
      <c r="Q91" s="17">
        <v>5</v>
      </c>
      <c r="R91" s="17">
        <v>0.28999999999999998</v>
      </c>
      <c r="S91" s="17">
        <v>0</v>
      </c>
      <c r="T91" s="17">
        <v>0</v>
      </c>
      <c r="U91" s="17"/>
      <c r="V91" s="17">
        <f t="shared" si="12"/>
        <v>5.92</v>
      </c>
      <c r="W91" s="17">
        <f t="shared" si="13"/>
        <v>5.63</v>
      </c>
      <c r="X91" s="17">
        <f t="shared" si="14"/>
        <v>0.28999999999999998</v>
      </c>
      <c r="Y91" s="20">
        <f t="shared" si="15"/>
        <v>4.8986486486486482</v>
      </c>
      <c r="Z91" s="17">
        <v>10</v>
      </c>
      <c r="AA91" s="17">
        <v>11</v>
      </c>
      <c r="AB91" s="17">
        <v>11</v>
      </c>
      <c r="AC91" s="17">
        <v>11</v>
      </c>
      <c r="AD91" s="17"/>
      <c r="AE91" s="17"/>
      <c r="AF91" s="17"/>
      <c r="AG91" s="17"/>
      <c r="AH91" s="17"/>
      <c r="AI91" s="17"/>
      <c r="AJ91" s="17">
        <v>3</v>
      </c>
      <c r="AK91" s="17">
        <v>4</v>
      </c>
      <c r="AL91" s="17">
        <v>4</v>
      </c>
      <c r="AM91" s="17">
        <v>0</v>
      </c>
      <c r="AN91" s="17">
        <v>0</v>
      </c>
      <c r="AO91" s="17">
        <v>11</v>
      </c>
      <c r="AP91" s="17">
        <v>0</v>
      </c>
      <c r="AQ91" s="17">
        <v>0</v>
      </c>
      <c r="AR91" s="17">
        <v>0</v>
      </c>
      <c r="AS91" s="19">
        <v>157022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9">
        <v>366925</v>
      </c>
      <c r="BG91" s="19">
        <v>276368</v>
      </c>
      <c r="BH91" s="17">
        <v>0</v>
      </c>
      <c r="BI91" s="19">
        <v>280000</v>
      </c>
      <c r="BJ91" s="19">
        <v>704728</v>
      </c>
      <c r="BK91" s="19">
        <v>746382</v>
      </c>
      <c r="BL91" s="17">
        <v>0</v>
      </c>
      <c r="BM91" s="19">
        <v>760000</v>
      </c>
      <c r="BN91" s="19">
        <v>36650</v>
      </c>
      <c r="BO91" s="19">
        <v>16740</v>
      </c>
      <c r="BP91" s="17">
        <v>0</v>
      </c>
      <c r="BQ91" s="19">
        <v>15000</v>
      </c>
      <c r="BR91" s="50">
        <f>13000*12*AC91</f>
        <v>1716000</v>
      </c>
      <c r="BS91" s="50"/>
      <c r="BT91" s="19">
        <v>843000</v>
      </c>
      <c r="BU91" s="19">
        <v>799000</v>
      </c>
      <c r="BV91" s="19">
        <v>699000</v>
      </c>
      <c r="BW91" s="19">
        <v>100000</v>
      </c>
      <c r="BX91" s="17">
        <v>0</v>
      </c>
      <c r="BY91" s="17">
        <v>0</v>
      </c>
      <c r="BZ91" s="17">
        <v>0</v>
      </c>
      <c r="CA91" s="17">
        <v>0</v>
      </c>
      <c r="CB91" s="19">
        <f>3000*12*(AL91+AM91)</f>
        <v>144000</v>
      </c>
      <c r="CC91" s="17">
        <v>0</v>
      </c>
      <c r="CD91" s="17">
        <v>0</v>
      </c>
      <c r="CE91" s="17">
        <v>0</v>
      </c>
      <c r="CF91" s="17">
        <v>0</v>
      </c>
      <c r="CG91" s="19">
        <v>276730</v>
      </c>
      <c r="CH91" s="19">
        <v>379371</v>
      </c>
      <c r="CI91" s="17">
        <v>0</v>
      </c>
      <c r="CJ91" s="19">
        <v>345000</v>
      </c>
      <c r="CK91" s="19">
        <v>2211128</v>
      </c>
      <c r="CL91" s="19">
        <v>2196861</v>
      </c>
      <c r="CM91" s="19">
        <v>2356022</v>
      </c>
      <c r="CN91" s="17">
        <v>0</v>
      </c>
      <c r="CO91" s="17">
        <v>0</v>
      </c>
      <c r="CP91" s="23">
        <v>157022</v>
      </c>
      <c r="CQ91" s="59" t="s">
        <v>72</v>
      </c>
      <c r="CR91" s="59">
        <f>AC91</f>
        <v>11</v>
      </c>
      <c r="CS91" s="59">
        <v>360000</v>
      </c>
      <c r="CT91" s="67">
        <f>CS91</f>
        <v>360000</v>
      </c>
      <c r="CU91" s="25">
        <f t="shared" si="21"/>
        <v>3960000</v>
      </c>
      <c r="CV91" s="25">
        <f t="shared" si="16"/>
        <v>2100000</v>
      </c>
      <c r="CW91" s="25">
        <f t="shared" si="17"/>
        <v>2100000</v>
      </c>
      <c r="CX91" s="67">
        <f t="shared" si="18"/>
        <v>2100000</v>
      </c>
      <c r="CY91" s="25">
        <f t="shared" si="19"/>
        <v>420000</v>
      </c>
      <c r="CZ91" s="52">
        <f t="shared" si="20"/>
        <v>2.6747844251124047</v>
      </c>
      <c r="DB91" s="67"/>
      <c r="DC91" s="67"/>
      <c r="DD91" s="28"/>
      <c r="DE91" s="24"/>
    </row>
    <row r="92" spans="1:109" ht="24.95" hidden="1" customHeight="1" x14ac:dyDescent="0.3">
      <c r="A92" s="13" t="s">
        <v>827</v>
      </c>
      <c r="B92" s="14" t="s">
        <v>828</v>
      </c>
      <c r="C92" s="14" t="s">
        <v>829</v>
      </c>
      <c r="D92" s="15" t="s">
        <v>830</v>
      </c>
      <c r="E92" s="15" t="s">
        <v>831</v>
      </c>
      <c r="F92" s="16">
        <v>39083</v>
      </c>
      <c r="G92" s="15" t="s">
        <v>446</v>
      </c>
      <c r="H92" s="15" t="s">
        <v>447</v>
      </c>
      <c r="I92" s="15" t="s">
        <v>448</v>
      </c>
      <c r="J92" s="15" t="s">
        <v>824</v>
      </c>
      <c r="K92" s="15" t="s">
        <v>482</v>
      </c>
      <c r="L92" s="15" t="s">
        <v>475</v>
      </c>
      <c r="M92" s="17">
        <v>0</v>
      </c>
      <c r="N92" s="17">
        <v>0.25</v>
      </c>
      <c r="O92" s="17">
        <v>0.16</v>
      </c>
      <c r="P92" s="17">
        <v>0</v>
      </c>
      <c r="Q92" s="17">
        <v>10.75</v>
      </c>
      <c r="R92" s="17">
        <v>1.35</v>
      </c>
      <c r="S92" s="17">
        <v>0</v>
      </c>
      <c r="T92" s="17">
        <v>0</v>
      </c>
      <c r="U92" s="17">
        <v>20</v>
      </c>
      <c r="V92" s="17">
        <f t="shared" si="12"/>
        <v>12.51</v>
      </c>
      <c r="W92" s="17">
        <f t="shared" si="13"/>
        <v>10.91</v>
      </c>
      <c r="X92" s="17">
        <f t="shared" si="14"/>
        <v>1.6</v>
      </c>
      <c r="Y92" s="20">
        <f t="shared" si="15"/>
        <v>12.789768185451639</v>
      </c>
      <c r="Z92" s="17">
        <v>19</v>
      </c>
      <c r="AA92" s="17">
        <v>22</v>
      </c>
      <c r="AB92" s="17">
        <v>20</v>
      </c>
      <c r="AC92" s="17">
        <v>22</v>
      </c>
      <c r="AD92" s="17"/>
      <c r="AE92" s="17"/>
      <c r="AF92" s="17"/>
      <c r="AG92" s="17"/>
      <c r="AH92" s="17"/>
      <c r="AI92" s="17"/>
      <c r="AJ92" s="17">
        <v>2</v>
      </c>
      <c r="AK92" s="17">
        <v>4</v>
      </c>
      <c r="AL92" s="17">
        <v>7</v>
      </c>
      <c r="AM92" s="17">
        <v>9</v>
      </c>
      <c r="AN92" s="17">
        <v>0</v>
      </c>
      <c r="AO92" s="17">
        <v>22</v>
      </c>
      <c r="AP92" s="19">
        <v>411500</v>
      </c>
      <c r="AQ92" s="19">
        <v>379100</v>
      </c>
      <c r="AR92" s="17">
        <v>0</v>
      </c>
      <c r="AS92" s="19">
        <v>1033500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9">
        <v>1000000</v>
      </c>
      <c r="BG92" s="19">
        <v>1000000</v>
      </c>
      <c r="BH92" s="17">
        <v>0</v>
      </c>
      <c r="BI92" s="19">
        <v>1100000</v>
      </c>
      <c r="BJ92" s="19">
        <v>800000</v>
      </c>
      <c r="BK92" s="19">
        <v>800000</v>
      </c>
      <c r="BL92" s="17">
        <v>0</v>
      </c>
      <c r="BM92" s="19">
        <v>900000</v>
      </c>
      <c r="BN92" s="19">
        <v>80000</v>
      </c>
      <c r="BO92" s="17">
        <v>0</v>
      </c>
      <c r="BP92" s="17">
        <v>0</v>
      </c>
      <c r="BQ92" s="19">
        <v>80000</v>
      </c>
      <c r="BR92" s="50">
        <f>13000*12*AC92</f>
        <v>3432000</v>
      </c>
      <c r="BS92" s="50"/>
      <c r="BT92" s="19">
        <v>2591000</v>
      </c>
      <c r="BU92" s="19">
        <v>2349000</v>
      </c>
      <c r="BV92" s="19">
        <v>1997000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9">
        <f>3000*12*(AL92+AM92)</f>
        <v>576000</v>
      </c>
      <c r="CC92" s="17">
        <v>0</v>
      </c>
      <c r="CD92" s="17">
        <v>0</v>
      </c>
      <c r="CE92" s="17">
        <v>0</v>
      </c>
      <c r="CF92" s="17">
        <v>0</v>
      </c>
      <c r="CG92" s="19">
        <v>188478</v>
      </c>
      <c r="CH92" s="19">
        <v>183478</v>
      </c>
      <c r="CI92" s="17">
        <v>0</v>
      </c>
      <c r="CJ92" s="19">
        <v>146000</v>
      </c>
      <c r="CK92" s="19">
        <v>5012500</v>
      </c>
      <c r="CL92" s="19">
        <v>4611578</v>
      </c>
      <c r="CM92" s="19">
        <v>5256500</v>
      </c>
      <c r="CN92" s="19">
        <v>411500</v>
      </c>
      <c r="CO92" s="19">
        <v>379100</v>
      </c>
      <c r="CP92" s="23">
        <v>1033500</v>
      </c>
      <c r="CQ92" s="59" t="s">
        <v>72</v>
      </c>
      <c r="CR92" s="59">
        <f>AC92</f>
        <v>22</v>
      </c>
      <c r="CS92" s="59">
        <v>360000</v>
      </c>
      <c r="CT92" s="67">
        <f>CS92+(CS92*0.1)</f>
        <v>396000</v>
      </c>
      <c r="CU92" s="25">
        <f t="shared" si="21"/>
        <v>8712000</v>
      </c>
      <c r="CV92" s="25">
        <f t="shared" si="16"/>
        <v>4704000</v>
      </c>
      <c r="CW92" s="25">
        <f t="shared" si="17"/>
        <v>4704000</v>
      </c>
      <c r="CX92" s="67">
        <f t="shared" si="18"/>
        <v>4704000</v>
      </c>
      <c r="CY92" s="25">
        <f t="shared" si="19"/>
        <v>940800</v>
      </c>
      <c r="CZ92" s="52">
        <f t="shared" si="20"/>
        <v>0.91030478955007255</v>
      </c>
      <c r="DB92" s="67"/>
      <c r="DC92" s="67"/>
      <c r="DD92" s="28"/>
      <c r="DE92" s="24" t="s">
        <v>108</v>
      </c>
    </row>
    <row r="93" spans="1:109" ht="24.95" hidden="1" customHeight="1" x14ac:dyDescent="0.3">
      <c r="A93" s="13" t="s">
        <v>832</v>
      </c>
      <c r="B93" s="14" t="s">
        <v>833</v>
      </c>
      <c r="C93" s="14" t="s">
        <v>829</v>
      </c>
      <c r="D93" s="15" t="s">
        <v>830</v>
      </c>
      <c r="E93" s="15" t="s">
        <v>834</v>
      </c>
      <c r="F93" s="16">
        <v>39083</v>
      </c>
      <c r="G93" s="15" t="s">
        <v>446</v>
      </c>
      <c r="H93" s="15" t="s">
        <v>447</v>
      </c>
      <c r="I93" s="15" t="s">
        <v>448</v>
      </c>
      <c r="J93" s="15" t="s">
        <v>473</v>
      </c>
      <c r="K93" s="15" t="s">
        <v>474</v>
      </c>
      <c r="L93" s="15" t="s">
        <v>475</v>
      </c>
      <c r="M93" s="17">
        <v>0</v>
      </c>
      <c r="N93" s="17">
        <v>0</v>
      </c>
      <c r="O93" s="17">
        <v>0</v>
      </c>
      <c r="P93" s="17">
        <v>0.16</v>
      </c>
      <c r="Q93" s="17">
        <v>3.95</v>
      </c>
      <c r="R93" s="17">
        <v>0.75</v>
      </c>
      <c r="S93" s="17">
        <v>0</v>
      </c>
      <c r="T93" s="17">
        <v>0</v>
      </c>
      <c r="U93" s="17">
        <v>10</v>
      </c>
      <c r="V93" s="17">
        <f t="shared" si="12"/>
        <v>4.8600000000000003</v>
      </c>
      <c r="W93" s="17">
        <f t="shared" si="13"/>
        <v>3.95</v>
      </c>
      <c r="X93" s="17">
        <f t="shared" si="14"/>
        <v>0.91</v>
      </c>
      <c r="Y93" s="20">
        <f t="shared" si="15"/>
        <v>18.724279835390945</v>
      </c>
      <c r="Z93" s="17">
        <v>20</v>
      </c>
      <c r="AA93" s="17">
        <v>20</v>
      </c>
      <c r="AB93" s="17"/>
      <c r="AC93" s="17"/>
      <c r="AD93" s="17">
        <v>12</v>
      </c>
      <c r="AE93" s="17">
        <v>16</v>
      </c>
      <c r="AF93" s="19">
        <v>15840</v>
      </c>
      <c r="AG93" s="19">
        <v>21120</v>
      </c>
      <c r="AH93" s="17"/>
      <c r="AI93" s="17"/>
      <c r="AJ93" s="17">
        <v>4</v>
      </c>
      <c r="AK93" s="17">
        <v>6</v>
      </c>
      <c r="AL93" s="17">
        <v>6</v>
      </c>
      <c r="AM93" s="17">
        <v>4</v>
      </c>
      <c r="AN93" s="17">
        <v>0</v>
      </c>
      <c r="AO93" s="17">
        <v>20</v>
      </c>
      <c r="AP93" s="19">
        <v>133000</v>
      </c>
      <c r="AQ93" s="19">
        <v>376300</v>
      </c>
      <c r="AR93" s="17">
        <v>0</v>
      </c>
      <c r="AS93" s="19">
        <v>414000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9">
        <v>225000</v>
      </c>
      <c r="BG93" s="19">
        <v>250000</v>
      </c>
      <c r="BH93" s="17">
        <v>0</v>
      </c>
      <c r="BI93" s="19">
        <v>250000</v>
      </c>
      <c r="BJ93" s="19">
        <v>150000</v>
      </c>
      <c r="BK93" s="19">
        <v>150000</v>
      </c>
      <c r="BL93" s="17">
        <v>0</v>
      </c>
      <c r="BM93" s="19">
        <v>150000</v>
      </c>
      <c r="BN93" s="17">
        <v>0</v>
      </c>
      <c r="BO93" s="17">
        <v>0</v>
      </c>
      <c r="BP93" s="17">
        <v>0</v>
      </c>
      <c r="BQ93" s="17">
        <v>0</v>
      </c>
      <c r="BR93" s="50"/>
      <c r="BS93" s="50">
        <f>80*AG93</f>
        <v>1689600</v>
      </c>
      <c r="BT93" s="19">
        <v>896000</v>
      </c>
      <c r="BU93" s="19">
        <v>916000</v>
      </c>
      <c r="BV93" s="19">
        <v>1007000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/>
      <c r="CC93" s="17">
        <v>0</v>
      </c>
      <c r="CD93" s="17">
        <v>0</v>
      </c>
      <c r="CE93" s="17">
        <v>0</v>
      </c>
      <c r="CF93" s="17">
        <v>0</v>
      </c>
      <c r="CG93" s="19">
        <v>148902</v>
      </c>
      <c r="CH93" s="19">
        <v>148902</v>
      </c>
      <c r="CI93" s="17">
        <v>0</v>
      </c>
      <c r="CJ93" s="19">
        <v>109470</v>
      </c>
      <c r="CK93" s="19">
        <v>1501413</v>
      </c>
      <c r="CL93" s="19">
        <v>1768789</v>
      </c>
      <c r="CM93" s="19">
        <v>1930470</v>
      </c>
      <c r="CN93" s="19">
        <v>133000</v>
      </c>
      <c r="CO93" s="19">
        <v>376300</v>
      </c>
      <c r="CP93" s="23">
        <v>414000</v>
      </c>
      <c r="CQ93" s="59" t="s">
        <v>78</v>
      </c>
      <c r="CR93" s="59">
        <f>AE93</f>
        <v>16</v>
      </c>
      <c r="CS93" s="59">
        <v>160000</v>
      </c>
      <c r="CT93" s="67">
        <f>CS93+(CS93*0.1)</f>
        <v>176000</v>
      </c>
      <c r="CU93" s="25">
        <f t="shared" si="21"/>
        <v>2816000</v>
      </c>
      <c r="CV93" s="25">
        <f t="shared" si="16"/>
        <v>1126400</v>
      </c>
      <c r="CW93" s="25">
        <f t="shared" si="17"/>
        <v>1126400</v>
      </c>
      <c r="CX93" s="67">
        <f t="shared" si="18"/>
        <v>1126400</v>
      </c>
      <c r="CY93" s="25">
        <f t="shared" si="19"/>
        <v>225280</v>
      </c>
      <c r="CZ93" s="52">
        <f t="shared" si="20"/>
        <v>0.54415458937198069</v>
      </c>
      <c r="DB93" s="67"/>
      <c r="DC93" s="67"/>
      <c r="DD93" s="28"/>
      <c r="DE93" s="24" t="s">
        <v>86</v>
      </c>
    </row>
    <row r="94" spans="1:109" ht="24.95" hidden="1" customHeight="1" x14ac:dyDescent="0.3">
      <c r="A94" s="13" t="s">
        <v>835</v>
      </c>
      <c r="B94" s="14" t="s">
        <v>836</v>
      </c>
      <c r="C94" s="14" t="s">
        <v>837</v>
      </c>
      <c r="D94" s="15" t="s">
        <v>838</v>
      </c>
      <c r="E94" s="15" t="s">
        <v>839</v>
      </c>
      <c r="F94" s="16">
        <v>39405</v>
      </c>
      <c r="G94" s="15" t="s">
        <v>446</v>
      </c>
      <c r="H94" s="15" t="s">
        <v>447</v>
      </c>
      <c r="I94" s="15" t="s">
        <v>466</v>
      </c>
      <c r="J94" s="15" t="s">
        <v>467</v>
      </c>
      <c r="K94" s="15" t="s">
        <v>474</v>
      </c>
      <c r="L94" s="15" t="s">
        <v>596</v>
      </c>
      <c r="M94" s="17">
        <v>0</v>
      </c>
      <c r="N94" s="17">
        <v>2.1</v>
      </c>
      <c r="O94" s="17">
        <v>0</v>
      </c>
      <c r="P94" s="17">
        <v>0.03</v>
      </c>
      <c r="Q94" s="17">
        <v>3</v>
      </c>
      <c r="R94" s="17">
        <v>0.5</v>
      </c>
      <c r="S94" s="17">
        <v>0</v>
      </c>
      <c r="T94" s="17">
        <v>0</v>
      </c>
      <c r="U94" s="17">
        <v>32</v>
      </c>
      <c r="V94" s="17">
        <f t="shared" si="12"/>
        <v>5.63</v>
      </c>
      <c r="W94" s="17">
        <f t="shared" si="13"/>
        <v>3</v>
      </c>
      <c r="X94" s="17">
        <f t="shared" si="14"/>
        <v>2.63</v>
      </c>
      <c r="Y94" s="20">
        <f t="shared" si="15"/>
        <v>46.714031971580816</v>
      </c>
      <c r="Z94" s="17">
        <v>12</v>
      </c>
      <c r="AA94" s="17">
        <v>12</v>
      </c>
      <c r="AB94" s="17"/>
      <c r="AC94" s="17"/>
      <c r="AD94" s="17">
        <v>0</v>
      </c>
      <c r="AE94" s="17">
        <v>0</v>
      </c>
      <c r="AF94" s="19">
        <v>2800</v>
      </c>
      <c r="AG94" s="19">
        <v>3368</v>
      </c>
      <c r="AH94" s="17"/>
      <c r="AI94" s="17"/>
      <c r="AJ94" s="17">
        <v>0</v>
      </c>
      <c r="AK94" s="17">
        <v>0</v>
      </c>
      <c r="AL94" s="17">
        <v>0</v>
      </c>
      <c r="AM94" s="17">
        <v>12</v>
      </c>
      <c r="AN94" s="17">
        <v>0</v>
      </c>
      <c r="AO94" s="17">
        <v>12</v>
      </c>
      <c r="AP94" s="19">
        <v>52500</v>
      </c>
      <c r="AQ94" s="19">
        <v>132500</v>
      </c>
      <c r="AR94" s="17">
        <v>0</v>
      </c>
      <c r="AS94" s="19">
        <v>1033832</v>
      </c>
      <c r="AT94" s="17">
        <v>0</v>
      </c>
      <c r="AU94" s="17">
        <v>0</v>
      </c>
      <c r="AV94" s="17">
        <v>0</v>
      </c>
      <c r="AW94" s="17">
        <v>0</v>
      </c>
      <c r="AX94" s="19">
        <v>10000</v>
      </c>
      <c r="AY94" s="19">
        <v>20000</v>
      </c>
      <c r="AZ94" s="19">
        <v>20000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50"/>
      <c r="BS94" s="50"/>
      <c r="BT94" s="19">
        <v>900000</v>
      </c>
      <c r="BU94" s="19">
        <v>557000</v>
      </c>
      <c r="BV94" s="19">
        <v>557000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/>
      <c r="CC94" s="17">
        <v>0</v>
      </c>
      <c r="CD94" s="17">
        <v>0</v>
      </c>
      <c r="CE94" s="17">
        <v>0</v>
      </c>
      <c r="CF94" s="17">
        <v>0</v>
      </c>
      <c r="CG94" s="19">
        <v>688732</v>
      </c>
      <c r="CH94" s="19">
        <v>663556</v>
      </c>
      <c r="CI94" s="17">
        <v>0</v>
      </c>
      <c r="CJ94" s="19">
        <v>340000</v>
      </c>
      <c r="CK94" s="19">
        <v>1292669</v>
      </c>
      <c r="CL94" s="19">
        <v>1083611</v>
      </c>
      <c r="CM94" s="19">
        <v>1950832</v>
      </c>
      <c r="CN94" s="19">
        <v>52500</v>
      </c>
      <c r="CO94" s="19">
        <v>132500</v>
      </c>
      <c r="CP94" s="23">
        <v>1033832</v>
      </c>
      <c r="CQ94" s="59" t="s">
        <v>101</v>
      </c>
      <c r="CR94" s="60">
        <f>V94</f>
        <v>5.63</v>
      </c>
      <c r="CS94" s="59">
        <v>350000</v>
      </c>
      <c r="CT94" s="67">
        <f>CS94-(CS94*0.1)</f>
        <v>315000</v>
      </c>
      <c r="CU94" s="25">
        <f t="shared" si="21"/>
        <v>1773450</v>
      </c>
      <c r="CV94" s="25">
        <f t="shared" si="16"/>
        <v>1773450</v>
      </c>
      <c r="CW94" s="25">
        <f t="shared" si="17"/>
        <v>1773450</v>
      </c>
      <c r="CX94" s="67">
        <f t="shared" si="18"/>
        <v>1773450</v>
      </c>
      <c r="CY94" s="25">
        <f t="shared" si="19"/>
        <v>354690</v>
      </c>
      <c r="CZ94" s="52">
        <f t="shared" si="20"/>
        <v>0.34308282196720552</v>
      </c>
      <c r="DB94" s="67"/>
      <c r="DC94" s="67"/>
      <c r="DD94" s="28"/>
      <c r="DE94" s="24" t="s">
        <v>79</v>
      </c>
    </row>
    <row r="95" spans="1:109" ht="24.95" hidden="1" customHeight="1" x14ac:dyDescent="0.3">
      <c r="A95" s="13" t="s">
        <v>840</v>
      </c>
      <c r="B95" s="14" t="s">
        <v>841</v>
      </c>
      <c r="C95" s="14" t="s">
        <v>837</v>
      </c>
      <c r="D95" s="15" t="s">
        <v>838</v>
      </c>
      <c r="E95" s="15" t="s">
        <v>842</v>
      </c>
      <c r="F95" s="16">
        <v>39405</v>
      </c>
      <c r="G95" s="15" t="s">
        <v>446</v>
      </c>
      <c r="H95" s="15" t="s">
        <v>447</v>
      </c>
      <c r="I95" s="15" t="s">
        <v>466</v>
      </c>
      <c r="J95" s="15" t="s">
        <v>467</v>
      </c>
      <c r="K95" s="15" t="s">
        <v>474</v>
      </c>
      <c r="L95" s="15" t="s">
        <v>596</v>
      </c>
      <c r="M95" s="17">
        <v>0</v>
      </c>
      <c r="N95" s="17">
        <v>0</v>
      </c>
      <c r="O95" s="17">
        <v>0.09</v>
      </c>
      <c r="P95" s="17">
        <v>7.0000000000000007E-2</v>
      </c>
      <c r="Q95" s="17">
        <v>3</v>
      </c>
      <c r="R95" s="17">
        <v>1</v>
      </c>
      <c r="S95" s="17">
        <v>0</v>
      </c>
      <c r="T95" s="17">
        <v>0</v>
      </c>
      <c r="U95" s="17">
        <v>40</v>
      </c>
      <c r="V95" s="17">
        <f t="shared" si="12"/>
        <v>4.16</v>
      </c>
      <c r="W95" s="17">
        <f t="shared" si="13"/>
        <v>3.09</v>
      </c>
      <c r="X95" s="17">
        <f t="shared" si="14"/>
        <v>1.07</v>
      </c>
      <c r="Y95" s="20">
        <f t="shared" si="15"/>
        <v>25.72115384615385</v>
      </c>
      <c r="Z95" s="17">
        <v>21</v>
      </c>
      <c r="AA95" s="17">
        <v>21</v>
      </c>
      <c r="AB95" s="17"/>
      <c r="AC95" s="17"/>
      <c r="AD95" s="17"/>
      <c r="AE95" s="17"/>
      <c r="AF95" s="19">
        <v>1353</v>
      </c>
      <c r="AG95" s="19">
        <v>1360</v>
      </c>
      <c r="AH95" s="17"/>
      <c r="AI95" s="17"/>
      <c r="AJ95" s="17">
        <v>5</v>
      </c>
      <c r="AK95" s="17">
        <v>5</v>
      </c>
      <c r="AL95" s="17">
        <v>7</v>
      </c>
      <c r="AM95" s="17">
        <v>4</v>
      </c>
      <c r="AN95" s="17">
        <v>0</v>
      </c>
      <c r="AO95" s="17">
        <v>21</v>
      </c>
      <c r="AP95" s="19">
        <v>90000</v>
      </c>
      <c r="AQ95" s="19">
        <v>179000</v>
      </c>
      <c r="AR95" s="17">
        <v>0</v>
      </c>
      <c r="AS95" s="19">
        <v>1299800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9">
        <v>30000</v>
      </c>
      <c r="AZ95" s="19">
        <v>30000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50"/>
      <c r="BS95" s="50"/>
      <c r="BT95" s="19">
        <v>700000</v>
      </c>
      <c r="BU95" s="19">
        <v>708000</v>
      </c>
      <c r="BV95" s="19">
        <v>708000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/>
      <c r="CC95" s="17">
        <v>0</v>
      </c>
      <c r="CD95" s="17">
        <v>0</v>
      </c>
      <c r="CE95" s="17">
        <v>0</v>
      </c>
      <c r="CF95" s="17">
        <v>0</v>
      </c>
      <c r="CG95" s="19">
        <v>418464</v>
      </c>
      <c r="CH95" s="19">
        <v>349121</v>
      </c>
      <c r="CI95" s="19">
        <v>10000</v>
      </c>
      <c r="CJ95" s="19">
        <v>614000</v>
      </c>
      <c r="CK95" s="19">
        <v>1098089</v>
      </c>
      <c r="CL95" s="19">
        <v>1118032</v>
      </c>
      <c r="CM95" s="19">
        <v>2661800</v>
      </c>
      <c r="CN95" s="19">
        <v>90000</v>
      </c>
      <c r="CO95" s="19">
        <v>179000</v>
      </c>
      <c r="CP95" s="23">
        <v>1299800</v>
      </c>
      <c r="CQ95" s="59" t="s">
        <v>101</v>
      </c>
      <c r="CR95" s="60">
        <f>V95</f>
        <v>4.16</v>
      </c>
      <c r="CS95" s="59">
        <v>350000</v>
      </c>
      <c r="CT95" s="67">
        <f>CS95</f>
        <v>350000</v>
      </c>
      <c r="CU95" s="25">
        <f t="shared" si="21"/>
        <v>1456000</v>
      </c>
      <c r="CV95" s="25">
        <f t="shared" si="16"/>
        <v>1456000</v>
      </c>
      <c r="CW95" s="25">
        <f t="shared" si="17"/>
        <v>1456000</v>
      </c>
      <c r="CX95" s="67">
        <f t="shared" si="18"/>
        <v>1456000</v>
      </c>
      <c r="CY95" s="25">
        <f t="shared" si="19"/>
        <v>291200</v>
      </c>
      <c r="CZ95" s="52">
        <f t="shared" si="20"/>
        <v>0.22403446684105247</v>
      </c>
      <c r="DB95" s="67"/>
      <c r="DC95" s="67"/>
      <c r="DD95" s="28"/>
      <c r="DE95" s="24"/>
    </row>
    <row r="96" spans="1:109" ht="24.95" hidden="1" customHeight="1" x14ac:dyDescent="0.3">
      <c r="A96" s="13" t="s">
        <v>843</v>
      </c>
      <c r="B96" s="14" t="s">
        <v>844</v>
      </c>
      <c r="C96" s="14" t="s">
        <v>845</v>
      </c>
      <c r="D96" s="15" t="s">
        <v>846</v>
      </c>
      <c r="E96" s="15" t="s">
        <v>847</v>
      </c>
      <c r="F96" s="16">
        <v>38474</v>
      </c>
      <c r="G96" s="15" t="s">
        <v>446</v>
      </c>
      <c r="H96" s="15" t="s">
        <v>447</v>
      </c>
      <c r="I96" s="15" t="s">
        <v>466</v>
      </c>
      <c r="J96" s="15" t="s">
        <v>126</v>
      </c>
      <c r="K96" s="15" t="s">
        <v>461</v>
      </c>
      <c r="L96" s="15" t="s">
        <v>483</v>
      </c>
      <c r="M96" s="17">
        <v>0</v>
      </c>
      <c r="N96" s="17">
        <v>0</v>
      </c>
      <c r="O96" s="17">
        <v>0.05</v>
      </c>
      <c r="P96" s="17">
        <v>0.05</v>
      </c>
      <c r="Q96" s="17">
        <v>1.3</v>
      </c>
      <c r="R96" s="17">
        <v>0.5</v>
      </c>
      <c r="S96" s="17">
        <v>0</v>
      </c>
      <c r="T96" s="17">
        <v>0</v>
      </c>
      <c r="U96" s="17">
        <v>5.8</v>
      </c>
      <c r="V96" s="17">
        <f t="shared" si="12"/>
        <v>1.9000000000000001</v>
      </c>
      <c r="W96" s="17">
        <f t="shared" si="13"/>
        <v>1.35</v>
      </c>
      <c r="X96" s="17">
        <f t="shared" si="14"/>
        <v>0.55000000000000004</v>
      </c>
      <c r="Y96" s="20">
        <f t="shared" si="15"/>
        <v>28.947368421052634</v>
      </c>
      <c r="Z96" s="17">
        <v>29</v>
      </c>
      <c r="AA96" s="17">
        <v>26</v>
      </c>
      <c r="AB96" s="17"/>
      <c r="AC96" s="17"/>
      <c r="AD96" s="17"/>
      <c r="AE96" s="17"/>
      <c r="AF96" s="17">
        <v>244</v>
      </c>
      <c r="AG96" s="17">
        <v>270</v>
      </c>
      <c r="AH96" s="17"/>
      <c r="AI96" s="17"/>
      <c r="AJ96" s="17"/>
      <c r="AK96" s="17"/>
      <c r="AL96" s="17"/>
      <c r="AM96" s="17"/>
      <c r="AN96" s="17"/>
      <c r="AO96" s="17"/>
      <c r="AP96" s="17">
        <v>0</v>
      </c>
      <c r="AQ96" s="19">
        <v>71300</v>
      </c>
      <c r="AR96" s="17">
        <v>0</v>
      </c>
      <c r="AS96" s="19">
        <v>110000</v>
      </c>
      <c r="AT96" s="17">
        <v>0</v>
      </c>
      <c r="AU96" s="17">
        <v>0</v>
      </c>
      <c r="AV96" s="17">
        <v>0</v>
      </c>
      <c r="AW96" s="17">
        <v>0</v>
      </c>
      <c r="AX96" s="19">
        <v>186720</v>
      </c>
      <c r="AY96" s="19">
        <v>41000</v>
      </c>
      <c r="AZ96" s="17">
        <v>0</v>
      </c>
      <c r="BA96" s="19">
        <v>70000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50"/>
      <c r="BS96" s="50"/>
      <c r="BT96" s="19">
        <v>312000</v>
      </c>
      <c r="BU96" s="19">
        <v>243000</v>
      </c>
      <c r="BV96" s="19">
        <v>243000</v>
      </c>
      <c r="BW96" s="19">
        <v>60000</v>
      </c>
      <c r="BX96" s="17">
        <v>0</v>
      </c>
      <c r="BY96" s="17">
        <v>0</v>
      </c>
      <c r="BZ96" s="17">
        <v>0</v>
      </c>
      <c r="CA96" s="17">
        <v>0</v>
      </c>
      <c r="CB96" s="17"/>
      <c r="CC96" s="17">
        <v>0</v>
      </c>
      <c r="CD96" s="17">
        <v>0</v>
      </c>
      <c r="CE96" s="17">
        <v>0</v>
      </c>
      <c r="CF96" s="17">
        <v>0</v>
      </c>
      <c r="CG96" s="19">
        <v>413412</v>
      </c>
      <c r="CH96" s="19">
        <v>78347</v>
      </c>
      <c r="CI96" s="17">
        <v>0</v>
      </c>
      <c r="CJ96" s="19">
        <v>200446</v>
      </c>
      <c r="CK96" s="19">
        <v>912132</v>
      </c>
      <c r="CL96" s="19">
        <v>433647</v>
      </c>
      <c r="CM96" s="19">
        <v>683446</v>
      </c>
      <c r="CN96" s="17">
        <v>0</v>
      </c>
      <c r="CO96" s="19">
        <v>71300</v>
      </c>
      <c r="CP96" s="23">
        <v>110000</v>
      </c>
      <c r="CQ96" s="59" t="s">
        <v>101</v>
      </c>
      <c r="CR96" s="60">
        <f>V96</f>
        <v>1.9000000000000001</v>
      </c>
      <c r="CS96" s="59">
        <v>270000</v>
      </c>
      <c r="CT96" s="67">
        <f>CS96-(CS96*0.1)</f>
        <v>243000</v>
      </c>
      <c r="CU96" s="25">
        <f t="shared" si="21"/>
        <v>461700.00000000006</v>
      </c>
      <c r="CV96" s="25">
        <f t="shared" si="16"/>
        <v>461700.00000000006</v>
      </c>
      <c r="CW96" s="25">
        <f t="shared" si="17"/>
        <v>461700.00000000006</v>
      </c>
      <c r="CX96" s="67">
        <f t="shared" si="18"/>
        <v>461700.00000000006</v>
      </c>
      <c r="CY96" s="25">
        <f t="shared" si="19"/>
        <v>92340.000000000015</v>
      </c>
      <c r="CZ96" s="52">
        <f t="shared" si="20"/>
        <v>0.83945454545454556</v>
      </c>
      <c r="DB96" s="67"/>
      <c r="DC96" s="67"/>
      <c r="DD96" s="28"/>
      <c r="DE96" s="24" t="s">
        <v>79</v>
      </c>
    </row>
    <row r="97" spans="1:109" ht="24.95" hidden="1" customHeight="1" x14ac:dyDescent="0.3">
      <c r="A97" s="13" t="s">
        <v>848</v>
      </c>
      <c r="B97" s="14" t="s">
        <v>849</v>
      </c>
      <c r="C97" s="14" t="s">
        <v>845</v>
      </c>
      <c r="D97" s="15" t="s">
        <v>846</v>
      </c>
      <c r="E97" s="15" t="s">
        <v>812</v>
      </c>
      <c r="F97" s="16">
        <v>38019</v>
      </c>
      <c r="G97" s="15" t="s">
        <v>446</v>
      </c>
      <c r="H97" s="15" t="s">
        <v>447</v>
      </c>
      <c r="I97" s="15" t="s">
        <v>466</v>
      </c>
      <c r="J97" s="15" t="s">
        <v>813</v>
      </c>
      <c r="K97" s="15" t="s">
        <v>474</v>
      </c>
      <c r="L97" s="15" t="s">
        <v>483</v>
      </c>
      <c r="M97" s="17">
        <v>0</v>
      </c>
      <c r="N97" s="17">
        <v>0</v>
      </c>
      <c r="O97" s="17">
        <v>0.02</v>
      </c>
      <c r="P97" s="17">
        <v>0.11</v>
      </c>
      <c r="Q97" s="17">
        <v>2.2000000000000002</v>
      </c>
      <c r="R97" s="17">
        <v>0.65</v>
      </c>
      <c r="S97" s="17">
        <v>0</v>
      </c>
      <c r="T97" s="17">
        <v>0</v>
      </c>
      <c r="U97" s="17">
        <v>40</v>
      </c>
      <c r="V97" s="17">
        <f t="shared" si="12"/>
        <v>2.98</v>
      </c>
      <c r="W97" s="17">
        <f t="shared" si="13"/>
        <v>2.2200000000000002</v>
      </c>
      <c r="X97" s="17">
        <f t="shared" si="14"/>
        <v>0.76</v>
      </c>
      <c r="Y97" s="20">
        <f t="shared" si="15"/>
        <v>25.503355704697988</v>
      </c>
      <c r="Z97" s="17">
        <v>25</v>
      </c>
      <c r="AA97" s="17">
        <v>28</v>
      </c>
      <c r="AB97" s="17"/>
      <c r="AC97" s="17"/>
      <c r="AD97" s="17">
        <v>12</v>
      </c>
      <c r="AE97" s="17">
        <v>12</v>
      </c>
      <c r="AF97" s="17"/>
      <c r="AG97" s="17"/>
      <c r="AH97" s="17">
        <v>12</v>
      </c>
      <c r="AI97" s="17">
        <v>12</v>
      </c>
      <c r="AJ97" s="17"/>
      <c r="AK97" s="17"/>
      <c r="AL97" s="17"/>
      <c r="AM97" s="17"/>
      <c r="AN97" s="17"/>
      <c r="AO97" s="17"/>
      <c r="AP97" s="17">
        <v>0</v>
      </c>
      <c r="AQ97" s="19">
        <v>103500</v>
      </c>
      <c r="AR97" s="17">
        <v>0</v>
      </c>
      <c r="AS97" s="19">
        <v>150000</v>
      </c>
      <c r="AT97" s="17">
        <v>0</v>
      </c>
      <c r="AU97" s="17">
        <v>0</v>
      </c>
      <c r="AV97" s="17">
        <v>0</v>
      </c>
      <c r="AW97" s="17">
        <v>0</v>
      </c>
      <c r="AX97" s="19">
        <v>102580</v>
      </c>
      <c r="AY97" s="19">
        <v>79000</v>
      </c>
      <c r="AZ97" s="17">
        <v>0</v>
      </c>
      <c r="BA97" s="19">
        <v>100000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50"/>
      <c r="BS97" s="50"/>
      <c r="BT97" s="19">
        <v>872000</v>
      </c>
      <c r="BU97" s="19">
        <v>393000</v>
      </c>
      <c r="BV97" s="19">
        <v>393000</v>
      </c>
      <c r="BW97" s="19">
        <v>100000</v>
      </c>
      <c r="BX97" s="17">
        <v>0</v>
      </c>
      <c r="BY97" s="17">
        <v>0</v>
      </c>
      <c r="BZ97" s="17">
        <v>0</v>
      </c>
      <c r="CA97" s="17">
        <v>0</v>
      </c>
      <c r="CB97" s="17"/>
      <c r="CC97" s="17">
        <v>0</v>
      </c>
      <c r="CD97" s="17">
        <v>0</v>
      </c>
      <c r="CE97" s="17">
        <v>0</v>
      </c>
      <c r="CF97" s="17">
        <v>0</v>
      </c>
      <c r="CG97" s="19">
        <v>200181</v>
      </c>
      <c r="CH97" s="19">
        <v>425955</v>
      </c>
      <c r="CI97" s="19">
        <v>110000</v>
      </c>
      <c r="CJ97" s="19">
        <v>271128</v>
      </c>
      <c r="CK97" s="19">
        <v>1072761</v>
      </c>
      <c r="CL97" s="19">
        <v>1001455</v>
      </c>
      <c r="CM97" s="19">
        <v>1124128</v>
      </c>
      <c r="CN97" s="17">
        <v>0</v>
      </c>
      <c r="CO97" s="19">
        <v>103500</v>
      </c>
      <c r="CP97" s="23">
        <v>150000</v>
      </c>
      <c r="CQ97" s="59" t="s">
        <v>78</v>
      </c>
      <c r="CR97" s="59">
        <f>AE97</f>
        <v>12</v>
      </c>
      <c r="CS97" s="59">
        <v>75000</v>
      </c>
      <c r="CT97" s="67">
        <f>CS97</f>
        <v>75000</v>
      </c>
      <c r="CU97" s="25">
        <f t="shared" si="21"/>
        <v>900000</v>
      </c>
      <c r="CV97" s="25">
        <f t="shared" si="16"/>
        <v>900000</v>
      </c>
      <c r="CW97" s="25">
        <f t="shared" si="17"/>
        <v>900000</v>
      </c>
      <c r="CX97" s="67">
        <f t="shared" si="18"/>
        <v>900000</v>
      </c>
      <c r="CY97" s="25">
        <f t="shared" si="19"/>
        <v>180000</v>
      </c>
      <c r="CZ97" s="52">
        <f t="shared" si="20"/>
        <v>1.2</v>
      </c>
      <c r="DB97" s="67"/>
      <c r="DC97" s="67"/>
      <c r="DD97" s="28"/>
      <c r="DE97" s="24"/>
    </row>
    <row r="98" spans="1:109" ht="24.95" hidden="1" customHeight="1" x14ac:dyDescent="0.3">
      <c r="A98" s="13" t="s">
        <v>850</v>
      </c>
      <c r="B98" s="14" t="s">
        <v>851</v>
      </c>
      <c r="C98" s="14" t="s">
        <v>852</v>
      </c>
      <c r="D98" s="15" t="s">
        <v>853</v>
      </c>
      <c r="E98" s="15" t="s">
        <v>854</v>
      </c>
      <c r="F98" s="16">
        <v>39204</v>
      </c>
      <c r="G98" s="15" t="s">
        <v>446</v>
      </c>
      <c r="H98" s="15" t="s">
        <v>447</v>
      </c>
      <c r="I98" s="15" t="s">
        <v>466</v>
      </c>
      <c r="J98" s="15" t="s">
        <v>855</v>
      </c>
      <c r="K98" s="15" t="s">
        <v>482</v>
      </c>
      <c r="L98" s="15" t="s">
        <v>483</v>
      </c>
      <c r="M98" s="17">
        <v>0</v>
      </c>
      <c r="N98" s="17">
        <v>0</v>
      </c>
      <c r="O98" s="17">
        <v>0</v>
      </c>
      <c r="P98" s="17">
        <v>0</v>
      </c>
      <c r="Q98" s="17">
        <v>3</v>
      </c>
      <c r="R98" s="17">
        <v>3.5</v>
      </c>
      <c r="S98" s="17">
        <v>0</v>
      </c>
      <c r="T98" s="17">
        <v>0</v>
      </c>
      <c r="U98" s="17"/>
      <c r="V98" s="17">
        <f t="shared" si="12"/>
        <v>6.5</v>
      </c>
      <c r="W98" s="17">
        <f t="shared" si="13"/>
        <v>3</v>
      </c>
      <c r="X98" s="17">
        <f t="shared" si="14"/>
        <v>3.5</v>
      </c>
      <c r="Y98" s="20">
        <f t="shared" si="15"/>
        <v>53.846153846153847</v>
      </c>
      <c r="Z98" s="17">
        <v>22</v>
      </c>
      <c r="AA98" s="17">
        <v>25</v>
      </c>
      <c r="AB98" s="17">
        <v>9</v>
      </c>
      <c r="AC98" s="17">
        <v>9</v>
      </c>
      <c r="AD98" s="17"/>
      <c r="AE98" s="17"/>
      <c r="AF98" s="17"/>
      <c r="AG98" s="17"/>
      <c r="AH98" s="17"/>
      <c r="AI98" s="17"/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9">
        <v>452500</v>
      </c>
      <c r="AQ98" s="19">
        <v>313200</v>
      </c>
      <c r="AR98" s="17">
        <v>0</v>
      </c>
      <c r="AS98" s="19">
        <v>1042000</v>
      </c>
      <c r="AT98" s="17">
        <v>0</v>
      </c>
      <c r="AU98" s="17">
        <v>0</v>
      </c>
      <c r="AV98" s="17">
        <v>0</v>
      </c>
      <c r="AW98" s="17">
        <v>0</v>
      </c>
      <c r="AX98" s="19">
        <v>40000</v>
      </c>
      <c r="AY98" s="19">
        <v>40000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9">
        <v>106350</v>
      </c>
      <c r="BK98" s="19">
        <v>53171</v>
      </c>
      <c r="BL98" s="19">
        <v>30400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50"/>
      <c r="BS98" s="50"/>
      <c r="BT98" s="19">
        <v>1147000</v>
      </c>
      <c r="BU98" s="19">
        <v>1663000</v>
      </c>
      <c r="BV98" s="19">
        <v>1663000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/>
      <c r="CC98" s="17">
        <v>0</v>
      </c>
      <c r="CD98" s="17">
        <v>0</v>
      </c>
      <c r="CE98" s="17">
        <v>0</v>
      </c>
      <c r="CF98" s="17">
        <v>0</v>
      </c>
      <c r="CG98" s="19">
        <v>282057</v>
      </c>
      <c r="CH98" s="19">
        <v>176000</v>
      </c>
      <c r="CI98" s="17">
        <v>0</v>
      </c>
      <c r="CJ98" s="17">
        <v>0</v>
      </c>
      <c r="CK98" s="19">
        <v>2027907</v>
      </c>
      <c r="CL98" s="19">
        <v>2245371</v>
      </c>
      <c r="CM98" s="19">
        <v>2735400</v>
      </c>
      <c r="CN98" s="19">
        <v>452500</v>
      </c>
      <c r="CO98" s="19">
        <v>313200</v>
      </c>
      <c r="CP98" s="23">
        <v>1042000</v>
      </c>
      <c r="CQ98" s="59" t="s">
        <v>72</v>
      </c>
      <c r="CR98" s="59">
        <f>AC98</f>
        <v>9</v>
      </c>
      <c r="CS98" s="59">
        <v>220000</v>
      </c>
      <c r="CT98" s="67">
        <f>CS98-(CS98*0.1)</f>
        <v>198000</v>
      </c>
      <c r="CU98" s="25">
        <f t="shared" si="21"/>
        <v>1782000</v>
      </c>
      <c r="CV98" s="25">
        <f t="shared" si="16"/>
        <v>1782000</v>
      </c>
      <c r="CW98" s="25">
        <f t="shared" si="17"/>
        <v>1782000</v>
      </c>
      <c r="CX98" s="67">
        <f t="shared" si="18"/>
        <v>1782000</v>
      </c>
      <c r="CY98" s="25">
        <f t="shared" si="19"/>
        <v>356400</v>
      </c>
      <c r="CZ98" s="52">
        <f t="shared" si="20"/>
        <v>0.34203454894433782</v>
      </c>
      <c r="DB98" s="67"/>
      <c r="DC98" s="67"/>
      <c r="DD98" s="28"/>
      <c r="DE98" s="49" t="s">
        <v>88</v>
      </c>
    </row>
    <row r="99" spans="1:109" ht="24.95" hidden="1" customHeight="1" x14ac:dyDescent="0.3">
      <c r="A99" s="13" t="s">
        <v>856</v>
      </c>
      <c r="B99" s="14" t="s">
        <v>857</v>
      </c>
      <c r="C99" s="14" t="s">
        <v>852</v>
      </c>
      <c r="D99" s="15" t="s">
        <v>853</v>
      </c>
      <c r="E99" s="15" t="s">
        <v>858</v>
      </c>
      <c r="F99" s="16">
        <v>39204</v>
      </c>
      <c r="G99" s="15" t="s">
        <v>446</v>
      </c>
      <c r="H99" s="15" t="s">
        <v>447</v>
      </c>
      <c r="I99" s="15" t="s">
        <v>466</v>
      </c>
      <c r="J99" s="15" t="s">
        <v>467</v>
      </c>
      <c r="K99" s="15" t="s">
        <v>474</v>
      </c>
      <c r="L99" s="15" t="s">
        <v>490</v>
      </c>
      <c r="M99" s="17">
        <v>0</v>
      </c>
      <c r="N99" s="17">
        <v>0</v>
      </c>
      <c r="O99" s="17">
        <v>0</v>
      </c>
      <c r="P99" s="17">
        <v>0</v>
      </c>
      <c r="Q99" s="17">
        <v>3</v>
      </c>
      <c r="R99" s="17">
        <v>0.5</v>
      </c>
      <c r="S99" s="17">
        <v>0</v>
      </c>
      <c r="T99" s="17">
        <v>0</v>
      </c>
      <c r="U99" s="17"/>
      <c r="V99" s="17">
        <f t="shared" si="12"/>
        <v>3.5</v>
      </c>
      <c r="W99" s="17">
        <f t="shared" si="13"/>
        <v>3</v>
      </c>
      <c r="X99" s="17">
        <f t="shared" si="14"/>
        <v>0.5</v>
      </c>
      <c r="Y99" s="20">
        <f t="shared" si="15"/>
        <v>14.285714285714285</v>
      </c>
      <c r="Z99" s="17">
        <v>56</v>
      </c>
      <c r="AA99" s="17">
        <v>56</v>
      </c>
      <c r="AB99" s="17"/>
      <c r="AC99" s="17"/>
      <c r="AD99" s="17"/>
      <c r="AE99" s="17"/>
      <c r="AF99" s="19">
        <v>1263</v>
      </c>
      <c r="AG99" s="19">
        <v>1200</v>
      </c>
      <c r="AH99" s="17"/>
      <c r="AI99" s="17"/>
      <c r="AJ99" s="17">
        <v>0</v>
      </c>
      <c r="AK99" s="17">
        <v>0</v>
      </c>
      <c r="AL99" s="17">
        <v>0</v>
      </c>
      <c r="AM99" s="17">
        <v>0</v>
      </c>
      <c r="AN99" s="17">
        <v>56</v>
      </c>
      <c r="AO99" s="17">
        <v>56</v>
      </c>
      <c r="AP99" s="19">
        <v>90000</v>
      </c>
      <c r="AQ99" s="19">
        <v>219300</v>
      </c>
      <c r="AR99" s="17">
        <v>0</v>
      </c>
      <c r="AS99" s="19">
        <v>790000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9">
        <v>70000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50"/>
      <c r="BS99" s="50"/>
      <c r="BT99" s="19">
        <v>650000</v>
      </c>
      <c r="BU99" s="19">
        <v>609000</v>
      </c>
      <c r="BV99" s="19">
        <v>669000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/>
      <c r="CC99" s="17">
        <v>0</v>
      </c>
      <c r="CD99" s="17">
        <v>0</v>
      </c>
      <c r="CE99" s="17">
        <v>0</v>
      </c>
      <c r="CF99" s="17">
        <v>0</v>
      </c>
      <c r="CG99" s="19">
        <v>200000</v>
      </c>
      <c r="CH99" s="19">
        <v>191465</v>
      </c>
      <c r="CI99" s="17">
        <v>0</v>
      </c>
      <c r="CJ99" s="19">
        <v>136000</v>
      </c>
      <c r="CK99" s="19">
        <v>940000</v>
      </c>
      <c r="CL99" s="19">
        <v>1089765</v>
      </c>
      <c r="CM99" s="19">
        <v>1595000</v>
      </c>
      <c r="CN99" s="19">
        <v>90000</v>
      </c>
      <c r="CO99" s="19">
        <v>219300</v>
      </c>
      <c r="CP99" s="23">
        <v>790000</v>
      </c>
      <c r="CQ99" s="59" t="s">
        <v>101</v>
      </c>
      <c r="CR99" s="60">
        <f>V99</f>
        <v>3.5</v>
      </c>
      <c r="CS99" s="59">
        <v>290000</v>
      </c>
      <c r="CT99" s="67">
        <f>CS99</f>
        <v>290000</v>
      </c>
      <c r="CU99" s="25">
        <f t="shared" si="21"/>
        <v>1015000</v>
      </c>
      <c r="CV99" s="25">
        <f t="shared" si="16"/>
        <v>1015000</v>
      </c>
      <c r="CW99" s="25">
        <f t="shared" si="17"/>
        <v>1015000</v>
      </c>
      <c r="CX99" s="67">
        <f t="shared" si="18"/>
        <v>1015000</v>
      </c>
      <c r="CY99" s="25">
        <f t="shared" si="19"/>
        <v>203000</v>
      </c>
      <c r="CZ99" s="52">
        <f t="shared" si="20"/>
        <v>0.25696202531645568</v>
      </c>
      <c r="DB99" s="67"/>
      <c r="DC99" s="67"/>
      <c r="DD99" s="28"/>
      <c r="DE99" s="24"/>
    </row>
    <row r="100" spans="1:109" ht="24.95" hidden="1" customHeight="1" x14ac:dyDescent="0.3">
      <c r="A100" s="13" t="s">
        <v>446</v>
      </c>
      <c r="B100" s="14" t="s">
        <v>859</v>
      </c>
      <c r="C100" s="14" t="s">
        <v>860</v>
      </c>
      <c r="D100" s="15" t="s">
        <v>861</v>
      </c>
      <c r="E100" s="15" t="s">
        <v>862</v>
      </c>
      <c r="F100" s="16">
        <v>40147</v>
      </c>
      <c r="G100" s="15" t="s">
        <v>446</v>
      </c>
      <c r="H100" s="15" t="s">
        <v>447</v>
      </c>
      <c r="I100" s="15" t="s">
        <v>448</v>
      </c>
      <c r="J100" s="15" t="s">
        <v>562</v>
      </c>
      <c r="K100" s="15" t="s">
        <v>482</v>
      </c>
      <c r="L100" s="15" t="s">
        <v>451</v>
      </c>
      <c r="M100" s="17">
        <v>2</v>
      </c>
      <c r="N100" s="17">
        <v>4</v>
      </c>
      <c r="O100" s="17">
        <v>0.34</v>
      </c>
      <c r="P100" s="17">
        <v>0.15</v>
      </c>
      <c r="Q100" s="17">
        <v>21</v>
      </c>
      <c r="R100" s="17">
        <v>18</v>
      </c>
      <c r="S100" s="17">
        <v>7</v>
      </c>
      <c r="T100" s="17">
        <v>7</v>
      </c>
      <c r="U100" s="17">
        <v>0</v>
      </c>
      <c r="V100" s="17">
        <f t="shared" si="12"/>
        <v>45.49</v>
      </c>
      <c r="W100" s="17">
        <f t="shared" si="13"/>
        <v>23.34</v>
      </c>
      <c r="X100" s="17">
        <f t="shared" si="14"/>
        <v>22.15</v>
      </c>
      <c r="Y100" s="20">
        <f t="shared" si="15"/>
        <v>48.692020224225097</v>
      </c>
      <c r="Z100" s="17">
        <v>70</v>
      </c>
      <c r="AA100" s="17">
        <v>70</v>
      </c>
      <c r="AB100" s="17">
        <v>72</v>
      </c>
      <c r="AC100" s="17">
        <v>72</v>
      </c>
      <c r="AD100" s="17"/>
      <c r="AE100" s="17"/>
      <c r="AF100" s="17"/>
      <c r="AG100" s="17"/>
      <c r="AH100" s="17"/>
      <c r="AI100" s="17"/>
      <c r="AJ100" s="17">
        <v>14</v>
      </c>
      <c r="AK100" s="17">
        <v>19</v>
      </c>
      <c r="AL100" s="17">
        <v>6</v>
      </c>
      <c r="AM100" s="17">
        <v>7</v>
      </c>
      <c r="AN100" s="17">
        <v>24</v>
      </c>
      <c r="AO100" s="17">
        <v>70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9">
        <v>300000</v>
      </c>
      <c r="BC100" s="19">
        <v>3267513</v>
      </c>
      <c r="BD100" s="19">
        <v>640000</v>
      </c>
      <c r="BE100" s="17">
        <v>0</v>
      </c>
      <c r="BF100" s="19">
        <v>4063744</v>
      </c>
      <c r="BG100" s="19">
        <v>3121413</v>
      </c>
      <c r="BH100" s="19">
        <v>3121413</v>
      </c>
      <c r="BI100" s="17">
        <v>0</v>
      </c>
      <c r="BJ100" s="19">
        <v>6769307</v>
      </c>
      <c r="BK100" s="19">
        <v>7534472</v>
      </c>
      <c r="BL100" s="19">
        <v>7534472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50">
        <f>13000*12*AC100</f>
        <v>11232000</v>
      </c>
      <c r="BS100" s="50"/>
      <c r="BT100" s="19">
        <v>5045000</v>
      </c>
      <c r="BU100" s="19">
        <v>5000000</v>
      </c>
      <c r="BV100" s="19">
        <v>4000000</v>
      </c>
      <c r="BW100" s="19">
        <v>1000000</v>
      </c>
      <c r="BX100" s="17">
        <v>0</v>
      </c>
      <c r="BY100" s="17">
        <v>0</v>
      </c>
      <c r="BZ100" s="17">
        <v>0</v>
      </c>
      <c r="CA100" s="17">
        <v>0</v>
      </c>
      <c r="CB100" s="19">
        <f>3000*12*(AL100+AM100)</f>
        <v>468000</v>
      </c>
      <c r="CC100" s="17">
        <v>0</v>
      </c>
      <c r="CD100" s="17">
        <v>0</v>
      </c>
      <c r="CE100" s="17">
        <v>0</v>
      </c>
      <c r="CF100" s="17">
        <v>0</v>
      </c>
      <c r="CG100" s="19">
        <v>135702</v>
      </c>
      <c r="CH100" s="19">
        <v>190500</v>
      </c>
      <c r="CI100" s="17">
        <v>0</v>
      </c>
      <c r="CJ100" s="17">
        <v>0</v>
      </c>
      <c r="CK100" s="19">
        <v>16313753</v>
      </c>
      <c r="CL100" s="19">
        <v>19113898</v>
      </c>
      <c r="CM100" s="19">
        <v>16295885</v>
      </c>
      <c r="CN100" s="17">
        <v>0</v>
      </c>
      <c r="CO100" s="17">
        <v>0</v>
      </c>
      <c r="CP100" s="23">
        <v>812047</v>
      </c>
      <c r="CQ100" s="59" t="s">
        <v>72</v>
      </c>
      <c r="CR100" s="59">
        <f>AC100</f>
        <v>72</v>
      </c>
      <c r="CS100" s="59">
        <v>320000</v>
      </c>
      <c r="CT100" s="67">
        <f>CS100-(CS100*0.1)</f>
        <v>288000</v>
      </c>
      <c r="CU100" s="25">
        <f t="shared" si="21"/>
        <v>20736000</v>
      </c>
      <c r="CV100" s="25">
        <f t="shared" si="16"/>
        <v>9036000</v>
      </c>
      <c r="CW100" s="25">
        <f t="shared" si="17"/>
        <v>8396000</v>
      </c>
      <c r="CX100" s="67">
        <f t="shared" si="18"/>
        <v>8396000</v>
      </c>
      <c r="CY100" s="25">
        <f t="shared" si="19"/>
        <v>1679200</v>
      </c>
      <c r="CZ100" s="52">
        <f t="shared" si="20"/>
        <v>2.0678606041275938</v>
      </c>
      <c r="DB100" s="67"/>
      <c r="DC100" s="67"/>
      <c r="DD100" s="28"/>
      <c r="DE100" s="49" t="s">
        <v>76</v>
      </c>
    </row>
    <row r="101" spans="1:109" ht="24.95" hidden="1" customHeight="1" x14ac:dyDescent="0.3">
      <c r="A101" s="13" t="s">
        <v>863</v>
      </c>
      <c r="B101" s="14" t="s">
        <v>864</v>
      </c>
      <c r="C101" s="14" t="s">
        <v>865</v>
      </c>
      <c r="D101" s="15" t="s">
        <v>866</v>
      </c>
      <c r="E101" s="15" t="s">
        <v>867</v>
      </c>
      <c r="F101" s="16">
        <v>39343</v>
      </c>
      <c r="G101" s="15" t="s">
        <v>446</v>
      </c>
      <c r="H101" s="15" t="s">
        <v>447</v>
      </c>
      <c r="I101" s="15" t="s">
        <v>448</v>
      </c>
      <c r="J101" s="15" t="s">
        <v>824</v>
      </c>
      <c r="K101" s="15" t="s">
        <v>482</v>
      </c>
      <c r="L101" s="15" t="s">
        <v>475</v>
      </c>
      <c r="M101" s="17">
        <v>0</v>
      </c>
      <c r="N101" s="17">
        <v>0</v>
      </c>
      <c r="O101" s="17">
        <v>0.08</v>
      </c>
      <c r="P101" s="17">
        <v>0.05</v>
      </c>
      <c r="Q101" s="17">
        <v>7.25</v>
      </c>
      <c r="R101" s="17">
        <v>1.75</v>
      </c>
      <c r="S101" s="17">
        <v>0</v>
      </c>
      <c r="T101" s="17">
        <v>0</v>
      </c>
      <c r="U101" s="17">
        <v>6</v>
      </c>
      <c r="V101" s="17">
        <f t="shared" si="12"/>
        <v>9.129999999999999</v>
      </c>
      <c r="W101" s="17">
        <f t="shared" si="13"/>
        <v>7.33</v>
      </c>
      <c r="X101" s="17">
        <f t="shared" si="14"/>
        <v>1.8</v>
      </c>
      <c r="Y101" s="20">
        <f t="shared" si="15"/>
        <v>19.715224534501647</v>
      </c>
      <c r="Z101" s="17">
        <v>8</v>
      </c>
      <c r="AA101" s="17">
        <v>8</v>
      </c>
      <c r="AB101" s="17">
        <v>9</v>
      </c>
      <c r="AC101" s="17">
        <v>9</v>
      </c>
      <c r="AD101" s="17"/>
      <c r="AE101" s="17"/>
      <c r="AF101" s="17"/>
      <c r="AG101" s="17"/>
      <c r="AH101" s="17"/>
      <c r="AI101" s="17"/>
      <c r="AJ101" s="17">
        <v>1</v>
      </c>
      <c r="AK101" s="17">
        <v>2</v>
      </c>
      <c r="AL101" s="17">
        <v>3</v>
      </c>
      <c r="AM101" s="17">
        <v>2</v>
      </c>
      <c r="AN101" s="17">
        <v>0</v>
      </c>
      <c r="AO101" s="17">
        <v>8</v>
      </c>
      <c r="AP101" s="19">
        <v>99400</v>
      </c>
      <c r="AQ101" s="19">
        <v>273300</v>
      </c>
      <c r="AR101" s="17">
        <v>0</v>
      </c>
      <c r="AS101" s="19">
        <v>1125500</v>
      </c>
      <c r="AT101" s="17">
        <v>0</v>
      </c>
      <c r="AU101" s="17">
        <v>0</v>
      </c>
      <c r="AV101" s="17">
        <v>0</v>
      </c>
      <c r="AW101" s="17">
        <v>0</v>
      </c>
      <c r="AX101" s="19">
        <v>30000</v>
      </c>
      <c r="AY101" s="19">
        <v>30000</v>
      </c>
      <c r="AZ101" s="17">
        <v>0</v>
      </c>
      <c r="BA101" s="19">
        <v>30000</v>
      </c>
      <c r="BB101" s="19">
        <v>12000</v>
      </c>
      <c r="BC101" s="17">
        <v>0</v>
      </c>
      <c r="BD101" s="17">
        <v>0</v>
      </c>
      <c r="BE101" s="17">
        <v>0</v>
      </c>
      <c r="BF101" s="19">
        <v>600000</v>
      </c>
      <c r="BG101" s="19">
        <v>725150</v>
      </c>
      <c r="BH101" s="17">
        <v>0</v>
      </c>
      <c r="BI101" s="19">
        <v>672000</v>
      </c>
      <c r="BJ101" s="19">
        <v>560415</v>
      </c>
      <c r="BK101" s="19">
        <v>582800</v>
      </c>
      <c r="BL101" s="17">
        <v>0</v>
      </c>
      <c r="BM101" s="19">
        <v>628000</v>
      </c>
      <c r="BN101" s="17">
        <v>0</v>
      </c>
      <c r="BO101" s="17">
        <v>0</v>
      </c>
      <c r="BP101" s="17">
        <v>0</v>
      </c>
      <c r="BQ101" s="17">
        <v>0</v>
      </c>
      <c r="BR101" s="50">
        <f>13000*12*AC101</f>
        <v>1404000</v>
      </c>
      <c r="BS101" s="50"/>
      <c r="BT101" s="19">
        <v>1656000</v>
      </c>
      <c r="BU101" s="19">
        <v>1323000</v>
      </c>
      <c r="BV101" s="19">
        <v>756000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9">
        <f>3000*12*(AL101+AM101)</f>
        <v>180000</v>
      </c>
      <c r="CC101" s="17">
        <v>0</v>
      </c>
      <c r="CD101" s="17">
        <v>0</v>
      </c>
      <c r="CE101" s="17">
        <v>0</v>
      </c>
      <c r="CF101" s="17">
        <v>0</v>
      </c>
      <c r="CG101" s="19">
        <v>105620</v>
      </c>
      <c r="CH101" s="19">
        <v>92510</v>
      </c>
      <c r="CI101" s="17">
        <v>0</v>
      </c>
      <c r="CJ101" s="19">
        <v>100000</v>
      </c>
      <c r="CK101" s="19">
        <v>3030735</v>
      </c>
      <c r="CL101" s="19">
        <v>2977300</v>
      </c>
      <c r="CM101" s="19">
        <v>3311500</v>
      </c>
      <c r="CN101" s="19">
        <v>99400</v>
      </c>
      <c r="CO101" s="19">
        <v>273300</v>
      </c>
      <c r="CP101" s="23">
        <v>1125500</v>
      </c>
      <c r="CQ101" s="59" t="s">
        <v>72</v>
      </c>
      <c r="CR101" s="59">
        <f>AC101</f>
        <v>9</v>
      </c>
      <c r="CS101" s="59">
        <v>360000</v>
      </c>
      <c r="CT101" s="67">
        <f>CS101+(CS101*0.1)</f>
        <v>396000</v>
      </c>
      <c r="CU101" s="25">
        <f t="shared" si="21"/>
        <v>3564000</v>
      </c>
      <c r="CV101" s="25">
        <f t="shared" si="16"/>
        <v>1980000</v>
      </c>
      <c r="CW101" s="25">
        <f t="shared" si="17"/>
        <v>1980000</v>
      </c>
      <c r="CX101" s="67">
        <f t="shared" si="18"/>
        <v>1980000</v>
      </c>
      <c r="CY101" s="25">
        <f t="shared" si="19"/>
        <v>396000</v>
      </c>
      <c r="CZ101" s="52">
        <f t="shared" si="20"/>
        <v>0.35184362505553085</v>
      </c>
      <c r="DB101" s="67"/>
      <c r="DC101" s="67"/>
      <c r="DD101" s="28"/>
      <c r="DE101" s="49" t="s">
        <v>94</v>
      </c>
    </row>
    <row r="102" spans="1:109" ht="24.95" hidden="1" customHeight="1" x14ac:dyDescent="0.3">
      <c r="A102" s="13" t="s">
        <v>868</v>
      </c>
      <c r="B102" s="14" t="s">
        <v>869</v>
      </c>
      <c r="C102" s="14" t="s">
        <v>870</v>
      </c>
      <c r="D102" s="15" t="s">
        <v>871</v>
      </c>
      <c r="E102" s="15" t="s">
        <v>872</v>
      </c>
      <c r="F102" s="16">
        <v>36526</v>
      </c>
      <c r="G102" s="15" t="s">
        <v>446</v>
      </c>
      <c r="H102" s="15" t="s">
        <v>447</v>
      </c>
      <c r="I102" s="15" t="s">
        <v>448</v>
      </c>
      <c r="J102" s="15" t="s">
        <v>449</v>
      </c>
      <c r="K102" s="15" t="s">
        <v>450</v>
      </c>
      <c r="L102" s="15" t="s">
        <v>451</v>
      </c>
      <c r="M102" s="17">
        <v>0.5</v>
      </c>
      <c r="N102" s="17">
        <v>0</v>
      </c>
      <c r="O102" s="17">
        <v>0.52</v>
      </c>
      <c r="P102" s="17">
        <v>0</v>
      </c>
      <c r="Q102" s="17">
        <v>7.5</v>
      </c>
      <c r="R102" s="17">
        <v>3.1</v>
      </c>
      <c r="S102" s="17">
        <v>1</v>
      </c>
      <c r="T102" s="17">
        <v>0.5</v>
      </c>
      <c r="U102" s="17">
        <v>8</v>
      </c>
      <c r="V102" s="17">
        <f t="shared" si="12"/>
        <v>11.62</v>
      </c>
      <c r="W102" s="17">
        <f t="shared" si="13"/>
        <v>8.52</v>
      </c>
      <c r="X102" s="17">
        <f t="shared" si="14"/>
        <v>3.1</v>
      </c>
      <c r="Y102" s="20">
        <f t="shared" si="15"/>
        <v>26.678141135972467</v>
      </c>
      <c r="Z102" s="17">
        <v>38</v>
      </c>
      <c r="AA102" s="17">
        <v>46</v>
      </c>
      <c r="AB102" s="17"/>
      <c r="AC102" s="17"/>
      <c r="AD102" s="17"/>
      <c r="AE102" s="17"/>
      <c r="AF102" s="19">
        <v>10302</v>
      </c>
      <c r="AG102" s="19">
        <v>12810</v>
      </c>
      <c r="AH102" s="17"/>
      <c r="AI102" s="17"/>
      <c r="AJ102" s="17">
        <v>7</v>
      </c>
      <c r="AK102" s="17">
        <v>9</v>
      </c>
      <c r="AL102" s="17">
        <v>12</v>
      </c>
      <c r="AM102" s="17">
        <v>11</v>
      </c>
      <c r="AN102" s="17">
        <v>7</v>
      </c>
      <c r="AO102" s="17">
        <v>46</v>
      </c>
      <c r="AP102" s="19">
        <v>201100</v>
      </c>
      <c r="AQ102" s="19">
        <v>360000</v>
      </c>
      <c r="AR102" s="17">
        <v>0</v>
      </c>
      <c r="AS102" s="19">
        <v>485000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9">
        <v>877975</v>
      </c>
      <c r="BK102" s="19">
        <v>1034200</v>
      </c>
      <c r="BL102" s="17">
        <v>0</v>
      </c>
      <c r="BM102" s="19">
        <v>1281000</v>
      </c>
      <c r="BN102" s="17">
        <v>0</v>
      </c>
      <c r="BO102" s="17">
        <v>0</v>
      </c>
      <c r="BP102" s="17">
        <v>0</v>
      </c>
      <c r="BQ102" s="17">
        <v>0</v>
      </c>
      <c r="BR102" s="50">
        <f>80*AG102</f>
        <v>1024800</v>
      </c>
      <c r="BS102" s="50"/>
      <c r="BT102" s="19">
        <v>818000</v>
      </c>
      <c r="BU102" s="19">
        <v>1210000</v>
      </c>
      <c r="BV102" s="19">
        <v>1331000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/>
      <c r="CC102" s="17">
        <v>0</v>
      </c>
      <c r="CD102" s="17">
        <v>0</v>
      </c>
      <c r="CE102" s="17">
        <v>0</v>
      </c>
      <c r="CF102" s="17">
        <v>0</v>
      </c>
      <c r="CG102" s="19">
        <v>595158</v>
      </c>
      <c r="CH102" s="19">
        <v>896951</v>
      </c>
      <c r="CI102" s="17">
        <v>0</v>
      </c>
      <c r="CJ102" s="19">
        <v>205807</v>
      </c>
      <c r="CK102" s="19">
        <v>2432033</v>
      </c>
      <c r="CL102" s="19">
        <v>3066193</v>
      </c>
      <c r="CM102" s="19">
        <v>3302807</v>
      </c>
      <c r="CN102" s="19">
        <v>201100</v>
      </c>
      <c r="CO102" s="19">
        <v>360000</v>
      </c>
      <c r="CP102" s="23">
        <v>485000</v>
      </c>
      <c r="CQ102" s="59" t="s">
        <v>98</v>
      </c>
      <c r="CR102" s="59">
        <f>AG102</f>
        <v>12810</v>
      </c>
      <c r="CS102" s="59">
        <v>350</v>
      </c>
      <c r="CT102" s="67">
        <f>CS102</f>
        <v>350</v>
      </c>
      <c r="CU102" s="25">
        <f t="shared" si="21"/>
        <v>4483500</v>
      </c>
      <c r="CV102" s="25">
        <f t="shared" si="16"/>
        <v>3458700</v>
      </c>
      <c r="CW102" s="25">
        <f t="shared" si="17"/>
        <v>3458700</v>
      </c>
      <c r="CX102" s="67">
        <f t="shared" si="18"/>
        <v>3458700</v>
      </c>
      <c r="CY102" s="25">
        <f t="shared" si="19"/>
        <v>691740</v>
      </c>
      <c r="CZ102" s="52">
        <f t="shared" si="20"/>
        <v>1.4262680412371134</v>
      </c>
      <c r="DB102" s="67"/>
      <c r="DC102" s="67"/>
      <c r="DD102" s="28"/>
      <c r="DE102" s="24" t="s">
        <v>75</v>
      </c>
    </row>
    <row r="103" spans="1:109" ht="24.95" hidden="1" customHeight="1" x14ac:dyDescent="0.3">
      <c r="A103" s="13" t="s">
        <v>873</v>
      </c>
      <c r="B103" s="14" t="s">
        <v>874</v>
      </c>
      <c r="C103" s="14" t="s">
        <v>870</v>
      </c>
      <c r="D103" s="15" t="s">
        <v>871</v>
      </c>
      <c r="E103" s="15" t="s">
        <v>875</v>
      </c>
      <c r="F103" s="16">
        <v>36161</v>
      </c>
      <c r="G103" s="15" t="s">
        <v>446</v>
      </c>
      <c r="H103" s="15" t="s">
        <v>447</v>
      </c>
      <c r="I103" s="15" t="s">
        <v>448</v>
      </c>
      <c r="J103" s="15" t="s">
        <v>585</v>
      </c>
      <c r="K103" s="15" t="s">
        <v>474</v>
      </c>
      <c r="L103" s="15" t="s">
        <v>451</v>
      </c>
      <c r="M103" s="17">
        <v>0</v>
      </c>
      <c r="N103" s="17">
        <v>0</v>
      </c>
      <c r="O103" s="17">
        <v>0.36</v>
      </c>
      <c r="P103" s="17">
        <v>0</v>
      </c>
      <c r="Q103" s="17">
        <v>1.34</v>
      </c>
      <c r="R103" s="17">
        <v>3.82</v>
      </c>
      <c r="S103" s="17">
        <v>1</v>
      </c>
      <c r="T103" s="17">
        <v>0.09</v>
      </c>
      <c r="U103" s="17">
        <v>40</v>
      </c>
      <c r="V103" s="17">
        <f t="shared" si="12"/>
        <v>5.52</v>
      </c>
      <c r="W103" s="17">
        <f t="shared" si="13"/>
        <v>1.7000000000000002</v>
      </c>
      <c r="X103" s="17">
        <f t="shared" si="14"/>
        <v>3.82</v>
      </c>
      <c r="Y103" s="20">
        <f t="shared" si="15"/>
        <v>69.20289855072464</v>
      </c>
      <c r="Z103" s="17">
        <v>14</v>
      </c>
      <c r="AA103" s="17">
        <v>24</v>
      </c>
      <c r="AB103" s="17"/>
      <c r="AC103" s="17"/>
      <c r="AD103" s="17">
        <v>20</v>
      </c>
      <c r="AE103" s="17">
        <v>24</v>
      </c>
      <c r="AF103" s="19">
        <v>5419</v>
      </c>
      <c r="AG103" s="19">
        <v>1608</v>
      </c>
      <c r="AH103" s="17"/>
      <c r="AI103" s="17"/>
      <c r="AJ103" s="17">
        <v>5</v>
      </c>
      <c r="AK103" s="17">
        <v>7</v>
      </c>
      <c r="AL103" s="17">
        <v>3</v>
      </c>
      <c r="AM103" s="17">
        <v>0</v>
      </c>
      <c r="AN103" s="17">
        <v>9</v>
      </c>
      <c r="AO103" s="17">
        <v>24</v>
      </c>
      <c r="AP103" s="19">
        <v>157500</v>
      </c>
      <c r="AQ103" s="19">
        <v>781300</v>
      </c>
      <c r="AR103" s="17">
        <v>0</v>
      </c>
      <c r="AS103" s="19">
        <v>800000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9">
        <v>660852</v>
      </c>
      <c r="BK103" s="19">
        <v>353535</v>
      </c>
      <c r="BL103" s="17">
        <v>0</v>
      </c>
      <c r="BM103" s="19">
        <v>505700</v>
      </c>
      <c r="BN103" s="17">
        <v>0</v>
      </c>
      <c r="BO103" s="17">
        <v>0</v>
      </c>
      <c r="BP103" s="17">
        <v>0</v>
      </c>
      <c r="BQ103" s="17">
        <v>0</v>
      </c>
      <c r="BR103" s="50"/>
      <c r="BS103" s="50">
        <f>55*AG103</f>
        <v>88440</v>
      </c>
      <c r="BT103" s="19">
        <v>1480000</v>
      </c>
      <c r="BU103" s="19">
        <v>1110000</v>
      </c>
      <c r="BV103" s="17">
        <v>0</v>
      </c>
      <c r="BW103" s="19">
        <v>980000</v>
      </c>
      <c r="BX103" s="17">
        <v>0</v>
      </c>
      <c r="BY103" s="17">
        <v>0</v>
      </c>
      <c r="BZ103" s="17">
        <v>0</v>
      </c>
      <c r="CA103" s="17">
        <v>0</v>
      </c>
      <c r="CB103" s="17"/>
      <c r="CC103" s="17">
        <v>0</v>
      </c>
      <c r="CD103" s="17">
        <v>0</v>
      </c>
      <c r="CE103" s="17">
        <v>0</v>
      </c>
      <c r="CF103" s="17">
        <v>0</v>
      </c>
      <c r="CG103" s="19">
        <v>1066525</v>
      </c>
      <c r="CH103" s="19">
        <v>732018</v>
      </c>
      <c r="CI103" s="19">
        <v>25000</v>
      </c>
      <c r="CJ103" s="19">
        <v>150506</v>
      </c>
      <c r="CK103" s="19">
        <v>3011097</v>
      </c>
      <c r="CL103" s="19">
        <v>2684487</v>
      </c>
      <c r="CM103" s="19">
        <v>2461206</v>
      </c>
      <c r="CN103" s="19">
        <v>157500</v>
      </c>
      <c r="CO103" s="19">
        <v>781300</v>
      </c>
      <c r="CP103" s="23">
        <v>800000</v>
      </c>
      <c r="CQ103" s="59" t="s">
        <v>78</v>
      </c>
      <c r="CR103" s="59">
        <f>AE103</f>
        <v>24</v>
      </c>
      <c r="CS103" s="59">
        <v>140000</v>
      </c>
      <c r="CT103" s="67">
        <f>CS103-(CS103*0.1)</f>
        <v>126000</v>
      </c>
      <c r="CU103" s="25">
        <f t="shared" si="21"/>
        <v>3024000</v>
      </c>
      <c r="CV103" s="25">
        <f t="shared" si="16"/>
        <v>2935560</v>
      </c>
      <c r="CW103" s="25">
        <f t="shared" si="17"/>
        <v>2935560</v>
      </c>
      <c r="CX103" s="67">
        <f t="shared" si="18"/>
        <v>2935560</v>
      </c>
      <c r="CY103" s="25">
        <f t="shared" si="19"/>
        <v>587112</v>
      </c>
      <c r="CZ103" s="52">
        <f t="shared" si="20"/>
        <v>0.73389000000000004</v>
      </c>
      <c r="DB103" s="67"/>
      <c r="DC103" s="67"/>
      <c r="DD103" s="28"/>
      <c r="DE103" s="49" t="s">
        <v>89</v>
      </c>
    </row>
    <row r="104" spans="1:109" ht="24.95" hidden="1" customHeight="1" x14ac:dyDescent="0.3">
      <c r="A104" s="13" t="s">
        <v>876</v>
      </c>
      <c r="B104" s="14" t="s">
        <v>877</v>
      </c>
      <c r="C104" s="14" t="s">
        <v>870</v>
      </c>
      <c r="D104" s="15" t="s">
        <v>871</v>
      </c>
      <c r="E104" s="15" t="s">
        <v>878</v>
      </c>
      <c r="F104" s="16">
        <v>36161</v>
      </c>
      <c r="G104" s="15" t="s">
        <v>446</v>
      </c>
      <c r="H104" s="15" t="s">
        <v>447</v>
      </c>
      <c r="I104" s="15" t="s">
        <v>448</v>
      </c>
      <c r="J104" s="15" t="s">
        <v>562</v>
      </c>
      <c r="K104" s="15" t="s">
        <v>482</v>
      </c>
      <c r="L104" s="15" t="s">
        <v>451</v>
      </c>
      <c r="M104" s="17">
        <v>4.5</v>
      </c>
      <c r="N104" s="17">
        <v>0</v>
      </c>
      <c r="O104" s="17">
        <v>1</v>
      </c>
      <c r="P104" s="17">
        <v>0.16</v>
      </c>
      <c r="Q104" s="17">
        <v>40.659999999999997</v>
      </c>
      <c r="R104" s="17">
        <v>14.53</v>
      </c>
      <c r="S104" s="17">
        <v>17</v>
      </c>
      <c r="T104" s="17">
        <v>14.41</v>
      </c>
      <c r="U104" s="17">
        <v>192</v>
      </c>
      <c r="V104" s="17">
        <f t="shared" si="12"/>
        <v>60.849999999999994</v>
      </c>
      <c r="W104" s="17">
        <f t="shared" si="13"/>
        <v>46.16</v>
      </c>
      <c r="X104" s="17">
        <f t="shared" si="14"/>
        <v>14.69</v>
      </c>
      <c r="Y104" s="20">
        <f t="shared" si="15"/>
        <v>24.141331142152836</v>
      </c>
      <c r="Z104" s="17">
        <v>99</v>
      </c>
      <c r="AA104" s="17">
        <v>100</v>
      </c>
      <c r="AB104" s="17">
        <v>52</v>
      </c>
      <c r="AC104" s="17">
        <v>52</v>
      </c>
      <c r="AD104" s="17"/>
      <c r="AE104" s="17"/>
      <c r="AF104" s="17"/>
      <c r="AG104" s="17"/>
      <c r="AH104" s="17"/>
      <c r="AI104" s="17"/>
      <c r="AJ104" s="17">
        <v>10</v>
      </c>
      <c r="AK104" s="17">
        <v>15</v>
      </c>
      <c r="AL104" s="17">
        <v>38</v>
      </c>
      <c r="AM104" s="17">
        <v>30</v>
      </c>
      <c r="AN104" s="17">
        <v>7</v>
      </c>
      <c r="AO104" s="17">
        <v>100</v>
      </c>
      <c r="AP104" s="19">
        <v>1267500</v>
      </c>
      <c r="AQ104" s="19">
        <v>1415900</v>
      </c>
      <c r="AR104" s="17">
        <v>0</v>
      </c>
      <c r="AS104" s="19">
        <v>2711000</v>
      </c>
      <c r="AT104" s="17">
        <v>0</v>
      </c>
      <c r="AU104" s="19">
        <v>30000</v>
      </c>
      <c r="AV104" s="17">
        <v>0</v>
      </c>
      <c r="AW104" s="19">
        <v>478000</v>
      </c>
      <c r="AX104" s="19">
        <v>200000</v>
      </c>
      <c r="AY104" s="17">
        <v>0</v>
      </c>
      <c r="AZ104" s="17">
        <v>0</v>
      </c>
      <c r="BA104" s="19">
        <v>200000</v>
      </c>
      <c r="BB104" s="17">
        <v>0</v>
      </c>
      <c r="BC104" s="17">
        <v>0</v>
      </c>
      <c r="BD104" s="17">
        <v>0</v>
      </c>
      <c r="BE104" s="17">
        <v>0</v>
      </c>
      <c r="BF104" s="19">
        <v>5683214</v>
      </c>
      <c r="BG104" s="19">
        <v>4848800</v>
      </c>
      <c r="BH104" s="17">
        <v>0</v>
      </c>
      <c r="BI104" s="19">
        <v>4742400</v>
      </c>
      <c r="BJ104" s="19">
        <v>6065563</v>
      </c>
      <c r="BK104" s="19">
        <v>5699556</v>
      </c>
      <c r="BL104" s="17">
        <v>0</v>
      </c>
      <c r="BM104" s="19">
        <v>6463374</v>
      </c>
      <c r="BN104" s="19">
        <v>2219684</v>
      </c>
      <c r="BO104" s="19">
        <v>2174744</v>
      </c>
      <c r="BP104" s="17">
        <v>0</v>
      </c>
      <c r="BQ104" s="19">
        <v>3733200</v>
      </c>
      <c r="BR104" s="50">
        <f>13000*12*AC104</f>
        <v>8112000</v>
      </c>
      <c r="BS104" s="50"/>
      <c r="BT104" s="19">
        <v>5422000</v>
      </c>
      <c r="BU104" s="19">
        <v>5000000</v>
      </c>
      <c r="BV104" s="19">
        <v>4560000</v>
      </c>
      <c r="BW104" s="19">
        <v>800000</v>
      </c>
      <c r="BX104" s="19">
        <v>1206415</v>
      </c>
      <c r="BY104" s="19">
        <v>1206415</v>
      </c>
      <c r="BZ104" s="17">
        <v>0</v>
      </c>
      <c r="CA104" s="19">
        <v>1500000</v>
      </c>
      <c r="CB104" s="19">
        <f>3000*12*(AL104+AM104)</f>
        <v>2448000</v>
      </c>
      <c r="CC104" s="17">
        <v>0</v>
      </c>
      <c r="CD104" s="17">
        <v>0</v>
      </c>
      <c r="CE104" s="17">
        <v>0</v>
      </c>
      <c r="CF104" s="17">
        <v>0</v>
      </c>
      <c r="CG104" s="19">
        <v>13271795</v>
      </c>
      <c r="CH104" s="19">
        <v>12399860</v>
      </c>
      <c r="CI104" s="19">
        <v>2190000</v>
      </c>
      <c r="CJ104" s="19">
        <v>520676</v>
      </c>
      <c r="CK104" s="19">
        <v>30051284</v>
      </c>
      <c r="CL104" s="19">
        <v>28377255</v>
      </c>
      <c r="CM104" s="19">
        <v>27898650</v>
      </c>
      <c r="CN104" s="19">
        <v>1267500</v>
      </c>
      <c r="CO104" s="19">
        <v>1415900</v>
      </c>
      <c r="CP104" s="23">
        <v>2711000</v>
      </c>
      <c r="CQ104" s="59" t="s">
        <v>72</v>
      </c>
      <c r="CR104" s="59">
        <f>AC104</f>
        <v>52</v>
      </c>
      <c r="CS104" s="59">
        <v>320000</v>
      </c>
      <c r="CT104" s="67">
        <f>CS104+(CS104*0.1)</f>
        <v>352000</v>
      </c>
      <c r="CU104" s="25">
        <f t="shared" si="21"/>
        <v>18304000</v>
      </c>
      <c r="CV104" s="25">
        <f t="shared" si="16"/>
        <v>7744000</v>
      </c>
      <c r="CW104" s="25">
        <f t="shared" si="17"/>
        <v>7744000</v>
      </c>
      <c r="CX104" s="67">
        <f t="shared" si="18"/>
        <v>7744000</v>
      </c>
      <c r="CY104" s="25">
        <f t="shared" si="19"/>
        <v>1548800</v>
      </c>
      <c r="CZ104" s="52">
        <f t="shared" si="20"/>
        <v>0.57130210254518632</v>
      </c>
      <c r="DB104" s="67"/>
      <c r="DC104" s="67"/>
      <c r="DD104" s="28"/>
      <c r="DE104" s="49" t="s">
        <v>95</v>
      </c>
    </row>
    <row r="105" spans="1:109" ht="24.95" hidden="1" customHeight="1" x14ac:dyDescent="0.3">
      <c r="A105" s="13" t="s">
        <v>879</v>
      </c>
      <c r="B105" s="14" t="s">
        <v>880</v>
      </c>
      <c r="C105" s="14" t="s">
        <v>881</v>
      </c>
      <c r="D105" s="15" t="s">
        <v>882</v>
      </c>
      <c r="E105" s="15" t="s">
        <v>883</v>
      </c>
      <c r="F105" s="16">
        <v>39295</v>
      </c>
      <c r="G105" s="15" t="s">
        <v>446</v>
      </c>
      <c r="H105" s="15" t="s">
        <v>447</v>
      </c>
      <c r="I105" s="15" t="s">
        <v>448</v>
      </c>
      <c r="J105" s="15" t="s">
        <v>481</v>
      </c>
      <c r="K105" s="15" t="s">
        <v>482</v>
      </c>
      <c r="L105" s="15" t="s">
        <v>451</v>
      </c>
      <c r="M105" s="17">
        <v>0.6</v>
      </c>
      <c r="N105" s="17">
        <v>0</v>
      </c>
      <c r="O105" s="17">
        <v>0.08</v>
      </c>
      <c r="P105" s="17">
        <v>0</v>
      </c>
      <c r="Q105" s="17">
        <v>8.49</v>
      </c>
      <c r="R105" s="17">
        <v>4.33</v>
      </c>
      <c r="S105" s="17">
        <v>7</v>
      </c>
      <c r="T105" s="17">
        <v>0.28000000000000003</v>
      </c>
      <c r="U105" s="17">
        <v>200</v>
      </c>
      <c r="V105" s="17">
        <f t="shared" si="12"/>
        <v>13.5</v>
      </c>
      <c r="W105" s="17">
        <f t="shared" si="13"/>
        <v>9.17</v>
      </c>
      <c r="X105" s="17">
        <f t="shared" si="14"/>
        <v>4.33</v>
      </c>
      <c r="Y105" s="20">
        <f t="shared" si="15"/>
        <v>32.074074074074076</v>
      </c>
      <c r="Z105" s="17">
        <v>90</v>
      </c>
      <c r="AA105" s="17">
        <v>95</v>
      </c>
      <c r="AB105" s="17">
        <v>13</v>
      </c>
      <c r="AC105" s="17">
        <v>13</v>
      </c>
      <c r="AD105" s="17"/>
      <c r="AE105" s="17"/>
      <c r="AF105" s="17"/>
      <c r="AG105" s="17"/>
      <c r="AH105" s="17"/>
      <c r="AI105" s="17"/>
      <c r="AJ105" s="17">
        <v>40</v>
      </c>
      <c r="AK105" s="17">
        <v>35</v>
      </c>
      <c r="AL105" s="17">
        <v>12</v>
      </c>
      <c r="AM105" s="17">
        <v>5</v>
      </c>
      <c r="AN105" s="17">
        <v>3</v>
      </c>
      <c r="AO105" s="17">
        <v>95</v>
      </c>
      <c r="AP105" s="19">
        <v>1215000</v>
      </c>
      <c r="AQ105" s="19">
        <v>278000</v>
      </c>
      <c r="AR105" s="17">
        <v>0</v>
      </c>
      <c r="AS105" s="19">
        <v>278000</v>
      </c>
      <c r="AT105" s="17">
        <v>0</v>
      </c>
      <c r="AU105" s="17">
        <v>0</v>
      </c>
      <c r="AV105" s="17">
        <v>0</v>
      </c>
      <c r="AW105" s="17">
        <v>0</v>
      </c>
      <c r="AX105" s="19">
        <v>2972580</v>
      </c>
      <c r="AY105" s="19">
        <v>802759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9">
        <v>2850110</v>
      </c>
      <c r="BK105" s="19">
        <v>2255075</v>
      </c>
      <c r="BL105" s="19">
        <v>3139712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50">
        <f>10000*12*AC105</f>
        <v>1560000</v>
      </c>
      <c r="BS105" s="50"/>
      <c r="BT105" s="19">
        <v>3252000</v>
      </c>
      <c r="BU105" s="19">
        <v>1742000</v>
      </c>
      <c r="BV105" s="19">
        <v>1742000</v>
      </c>
      <c r="BW105" s="17">
        <v>0</v>
      </c>
      <c r="BX105" s="19">
        <v>198217</v>
      </c>
      <c r="BY105" s="19">
        <v>198217</v>
      </c>
      <c r="BZ105" s="19">
        <v>29979</v>
      </c>
      <c r="CA105" s="17">
        <v>0</v>
      </c>
      <c r="CB105" s="17"/>
      <c r="CC105" s="17">
        <v>0</v>
      </c>
      <c r="CD105" s="17">
        <v>0</v>
      </c>
      <c r="CE105" s="17">
        <v>0</v>
      </c>
      <c r="CF105" s="17">
        <v>0</v>
      </c>
      <c r="CG105" s="19">
        <v>1490527</v>
      </c>
      <c r="CH105" s="19">
        <v>1545097</v>
      </c>
      <c r="CI105" s="19">
        <v>2269710</v>
      </c>
      <c r="CJ105" s="17">
        <v>0</v>
      </c>
      <c r="CK105" s="19">
        <v>11862414</v>
      </c>
      <c r="CL105" s="19">
        <v>6568759</v>
      </c>
      <c r="CM105" s="19">
        <v>7459401</v>
      </c>
      <c r="CN105" s="19">
        <v>1215000</v>
      </c>
      <c r="CO105" s="19">
        <v>278000</v>
      </c>
      <c r="CP105" s="23">
        <v>278000</v>
      </c>
      <c r="CQ105" s="59" t="s">
        <v>72</v>
      </c>
      <c r="CR105" s="59">
        <f>AC105</f>
        <v>13</v>
      </c>
      <c r="CS105" s="59">
        <v>250000</v>
      </c>
      <c r="CT105" s="67">
        <f>CS105</f>
        <v>250000</v>
      </c>
      <c r="CU105" s="25">
        <f t="shared" si="21"/>
        <v>3250000</v>
      </c>
      <c r="CV105" s="25">
        <f t="shared" si="16"/>
        <v>1690000</v>
      </c>
      <c r="CW105" s="25">
        <f t="shared" si="17"/>
        <v>1690000</v>
      </c>
      <c r="CX105" s="67">
        <f t="shared" si="18"/>
        <v>1690000</v>
      </c>
      <c r="CY105" s="25">
        <f t="shared" si="19"/>
        <v>338000</v>
      </c>
      <c r="CZ105" s="52">
        <f t="shared" si="20"/>
        <v>1.2158273381294964</v>
      </c>
      <c r="DB105" s="67"/>
      <c r="DC105" s="67"/>
      <c r="DD105" s="28"/>
      <c r="DE105" s="24" t="s">
        <v>75</v>
      </c>
    </row>
    <row r="106" spans="1:109" ht="24.95" hidden="1" customHeight="1" x14ac:dyDescent="0.3">
      <c r="A106" s="13" t="s">
        <v>884</v>
      </c>
      <c r="B106" s="14" t="s">
        <v>885</v>
      </c>
      <c r="C106" s="14" t="s">
        <v>881</v>
      </c>
      <c r="D106" s="15" t="s">
        <v>882</v>
      </c>
      <c r="E106" s="15" t="s">
        <v>886</v>
      </c>
      <c r="F106" s="16">
        <v>39295</v>
      </c>
      <c r="G106" s="15" t="s">
        <v>446</v>
      </c>
      <c r="H106" s="15" t="s">
        <v>447</v>
      </c>
      <c r="I106" s="15" t="s">
        <v>448</v>
      </c>
      <c r="J106" s="15" t="s">
        <v>585</v>
      </c>
      <c r="K106" s="15" t="s">
        <v>474</v>
      </c>
      <c r="L106" s="15" t="s">
        <v>527</v>
      </c>
      <c r="M106" s="17">
        <v>0</v>
      </c>
      <c r="N106" s="17">
        <v>0</v>
      </c>
      <c r="O106" s="17">
        <v>0</v>
      </c>
      <c r="P106" s="17">
        <v>0</v>
      </c>
      <c r="Q106" s="17">
        <v>4.26</v>
      </c>
      <c r="R106" s="17">
        <v>1.66</v>
      </c>
      <c r="S106" s="17">
        <v>0</v>
      </c>
      <c r="T106" s="17">
        <v>0</v>
      </c>
      <c r="U106" s="17">
        <v>90</v>
      </c>
      <c r="V106" s="17">
        <f t="shared" si="12"/>
        <v>5.92</v>
      </c>
      <c r="W106" s="17">
        <f t="shared" si="13"/>
        <v>4.26</v>
      </c>
      <c r="X106" s="17">
        <f t="shared" si="14"/>
        <v>1.66</v>
      </c>
      <c r="Y106" s="20">
        <f t="shared" si="15"/>
        <v>28.040540540540537</v>
      </c>
      <c r="Z106" s="17">
        <v>31</v>
      </c>
      <c r="AA106" s="17">
        <v>33</v>
      </c>
      <c r="AB106" s="17"/>
      <c r="AC106" s="17"/>
      <c r="AD106" s="17">
        <v>25</v>
      </c>
      <c r="AE106" s="17">
        <v>25</v>
      </c>
      <c r="AF106" s="19">
        <v>6130</v>
      </c>
      <c r="AG106" s="19">
        <v>6525</v>
      </c>
      <c r="AH106" s="17"/>
      <c r="AI106" s="17"/>
      <c r="AJ106" s="17">
        <v>4</v>
      </c>
      <c r="AK106" s="17">
        <v>15</v>
      </c>
      <c r="AL106" s="17">
        <v>8</v>
      </c>
      <c r="AM106" s="17">
        <v>6</v>
      </c>
      <c r="AN106" s="17">
        <v>0</v>
      </c>
      <c r="AO106" s="17">
        <v>33</v>
      </c>
      <c r="AP106" s="19">
        <v>122000</v>
      </c>
      <c r="AQ106" s="19">
        <v>840400</v>
      </c>
      <c r="AR106" s="17">
        <v>0</v>
      </c>
      <c r="AS106" s="19">
        <v>571200</v>
      </c>
      <c r="AT106" s="17">
        <v>0</v>
      </c>
      <c r="AU106" s="17">
        <v>0</v>
      </c>
      <c r="AV106" s="17">
        <v>0</v>
      </c>
      <c r="AW106" s="17">
        <v>0</v>
      </c>
      <c r="AX106" s="19">
        <v>150000</v>
      </c>
      <c r="AY106" s="19">
        <v>142000</v>
      </c>
      <c r="AZ106" s="19">
        <v>142000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9">
        <v>803186</v>
      </c>
      <c r="BK106" s="19">
        <v>703000</v>
      </c>
      <c r="BL106" s="19">
        <v>610000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50"/>
      <c r="BS106" s="50">
        <f>55*AG106</f>
        <v>358875</v>
      </c>
      <c r="BT106" s="19">
        <v>317000</v>
      </c>
      <c r="BU106" s="19">
        <v>253000</v>
      </c>
      <c r="BV106" s="19">
        <v>715928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/>
      <c r="CC106" s="17">
        <v>0</v>
      </c>
      <c r="CD106" s="17">
        <v>0</v>
      </c>
      <c r="CE106" s="17">
        <v>0</v>
      </c>
      <c r="CF106" s="17">
        <v>0</v>
      </c>
      <c r="CG106" s="19">
        <v>77525</v>
      </c>
      <c r="CH106" s="19">
        <v>1099914</v>
      </c>
      <c r="CI106" s="17">
        <v>0</v>
      </c>
      <c r="CJ106" s="17">
        <v>0</v>
      </c>
      <c r="CK106" s="19">
        <v>1442725</v>
      </c>
      <c r="CL106" s="19">
        <v>3038314</v>
      </c>
      <c r="CM106" s="19">
        <v>2039128</v>
      </c>
      <c r="CN106" s="19">
        <v>122000</v>
      </c>
      <c r="CO106" s="19">
        <v>840400</v>
      </c>
      <c r="CP106" s="23">
        <v>571200</v>
      </c>
      <c r="CQ106" s="59" t="s">
        <v>78</v>
      </c>
      <c r="CR106" s="59">
        <f>AE106</f>
        <v>25</v>
      </c>
      <c r="CS106" s="59">
        <v>160000</v>
      </c>
      <c r="CT106" s="67">
        <f>CS106</f>
        <v>160000</v>
      </c>
      <c r="CU106" s="25">
        <f t="shared" si="21"/>
        <v>4000000</v>
      </c>
      <c r="CV106" s="25">
        <f t="shared" si="16"/>
        <v>3641125</v>
      </c>
      <c r="CW106" s="25">
        <f t="shared" si="17"/>
        <v>3641125</v>
      </c>
      <c r="CX106" s="67">
        <f t="shared" si="18"/>
        <v>3641125</v>
      </c>
      <c r="CY106" s="25">
        <f t="shared" si="19"/>
        <v>728225</v>
      </c>
      <c r="CZ106" s="52">
        <f t="shared" si="20"/>
        <v>1.2749037114845938</v>
      </c>
      <c r="DB106" s="67"/>
      <c r="DC106" s="67"/>
      <c r="DD106" s="28"/>
      <c r="DE106" s="24"/>
    </row>
    <row r="107" spans="1:109" ht="24.95" hidden="1" customHeight="1" x14ac:dyDescent="0.3">
      <c r="A107" s="13" t="s">
        <v>887</v>
      </c>
      <c r="B107" s="14" t="s">
        <v>888</v>
      </c>
      <c r="C107" s="14" t="s">
        <v>889</v>
      </c>
      <c r="D107" s="15" t="s">
        <v>890</v>
      </c>
      <c r="E107" s="15" t="s">
        <v>831</v>
      </c>
      <c r="F107" s="16">
        <v>33512</v>
      </c>
      <c r="G107" s="15" t="s">
        <v>446</v>
      </c>
      <c r="H107" s="15" t="s">
        <v>447</v>
      </c>
      <c r="I107" s="15" t="s">
        <v>448</v>
      </c>
      <c r="J107" s="15" t="s">
        <v>824</v>
      </c>
      <c r="K107" s="15" t="s">
        <v>482</v>
      </c>
      <c r="L107" s="15" t="s">
        <v>475</v>
      </c>
      <c r="M107" s="17">
        <v>0.8</v>
      </c>
      <c r="N107" s="17">
        <v>2</v>
      </c>
      <c r="O107" s="17">
        <v>0.78</v>
      </c>
      <c r="P107" s="17">
        <v>0.22</v>
      </c>
      <c r="Q107" s="17">
        <v>57.56</v>
      </c>
      <c r="R107" s="17">
        <v>19.940000000000001</v>
      </c>
      <c r="S107" s="17">
        <v>3</v>
      </c>
      <c r="T107" s="17">
        <v>2.2799999999999998</v>
      </c>
      <c r="U107" s="17"/>
      <c r="V107" s="17">
        <f t="shared" si="12"/>
        <v>81.3</v>
      </c>
      <c r="W107" s="17">
        <f t="shared" si="13"/>
        <v>59.14</v>
      </c>
      <c r="X107" s="17">
        <f t="shared" si="14"/>
        <v>22.16</v>
      </c>
      <c r="Y107" s="20">
        <f t="shared" si="15"/>
        <v>27.257072570725711</v>
      </c>
      <c r="Z107" s="17">
        <v>67</v>
      </c>
      <c r="AA107" s="17">
        <v>70</v>
      </c>
      <c r="AB107" s="17">
        <v>72</v>
      </c>
      <c r="AC107" s="17">
        <v>72</v>
      </c>
      <c r="AD107" s="17"/>
      <c r="AE107" s="17"/>
      <c r="AF107" s="17"/>
      <c r="AG107" s="17"/>
      <c r="AH107" s="17"/>
      <c r="AI107" s="17"/>
      <c r="AJ107" s="17">
        <v>5</v>
      </c>
      <c r="AK107" s="17">
        <v>15</v>
      </c>
      <c r="AL107" s="17">
        <v>23</v>
      </c>
      <c r="AM107" s="17">
        <v>27</v>
      </c>
      <c r="AN107" s="17">
        <v>0</v>
      </c>
      <c r="AO107" s="17">
        <v>70</v>
      </c>
      <c r="AP107" s="19">
        <v>1000000</v>
      </c>
      <c r="AQ107" s="19">
        <v>1300000</v>
      </c>
      <c r="AR107" s="17">
        <v>0</v>
      </c>
      <c r="AS107" s="19">
        <v>1300000</v>
      </c>
      <c r="AT107" s="17">
        <v>0</v>
      </c>
      <c r="AU107" s="17">
        <v>0</v>
      </c>
      <c r="AV107" s="17">
        <v>0</v>
      </c>
      <c r="AW107" s="17">
        <v>0</v>
      </c>
      <c r="AX107" s="19">
        <v>947000</v>
      </c>
      <c r="AY107" s="19">
        <v>854000</v>
      </c>
      <c r="AZ107" s="17">
        <v>0</v>
      </c>
      <c r="BA107" s="19">
        <v>890000</v>
      </c>
      <c r="BB107" s="17">
        <v>0</v>
      </c>
      <c r="BC107" s="19">
        <v>120000</v>
      </c>
      <c r="BD107" s="17">
        <v>0</v>
      </c>
      <c r="BE107" s="19">
        <v>120000</v>
      </c>
      <c r="BF107" s="19">
        <v>6446330</v>
      </c>
      <c r="BG107" s="19">
        <v>6522133</v>
      </c>
      <c r="BH107" s="19">
        <v>6537000</v>
      </c>
      <c r="BI107" s="17">
        <v>0</v>
      </c>
      <c r="BJ107" s="19">
        <v>5866834</v>
      </c>
      <c r="BK107" s="19">
        <v>5961950</v>
      </c>
      <c r="BL107" s="19">
        <v>6200000</v>
      </c>
      <c r="BM107" s="17">
        <v>0</v>
      </c>
      <c r="BN107" s="19">
        <v>10300</v>
      </c>
      <c r="BO107" s="19">
        <v>11100</v>
      </c>
      <c r="BP107" s="19">
        <v>12000</v>
      </c>
      <c r="BQ107" s="17">
        <v>0</v>
      </c>
      <c r="BR107" s="50">
        <f>13000*12*AC107</f>
        <v>11232000</v>
      </c>
      <c r="BS107" s="50"/>
      <c r="BT107" s="19">
        <v>11200000</v>
      </c>
      <c r="BU107" s="19">
        <v>10192000</v>
      </c>
      <c r="BV107" s="19">
        <v>8664000</v>
      </c>
      <c r="BW107" s="19">
        <v>3136000</v>
      </c>
      <c r="BX107" s="17">
        <v>0</v>
      </c>
      <c r="BY107" s="17">
        <v>0</v>
      </c>
      <c r="BZ107" s="17">
        <v>0</v>
      </c>
      <c r="CA107" s="17">
        <v>0</v>
      </c>
      <c r="CB107" s="19">
        <f>3000*12*(AL107+AM107)</f>
        <v>1800000</v>
      </c>
      <c r="CC107" s="17">
        <v>0</v>
      </c>
      <c r="CD107" s="17">
        <v>0</v>
      </c>
      <c r="CE107" s="17">
        <v>0</v>
      </c>
      <c r="CF107" s="17">
        <v>0</v>
      </c>
      <c r="CG107" s="19">
        <v>3239090</v>
      </c>
      <c r="CH107" s="19">
        <v>5254167</v>
      </c>
      <c r="CI107" s="19">
        <v>1138000</v>
      </c>
      <c r="CJ107" s="19">
        <v>664000</v>
      </c>
      <c r="CK107" s="19">
        <v>29506473</v>
      </c>
      <c r="CL107" s="19">
        <v>30858631</v>
      </c>
      <c r="CM107" s="19">
        <v>29998458</v>
      </c>
      <c r="CN107" s="19">
        <v>1000000</v>
      </c>
      <c r="CO107" s="19">
        <v>1300000</v>
      </c>
      <c r="CP107" s="23">
        <v>1300000</v>
      </c>
      <c r="CQ107" s="59" t="s">
        <v>72</v>
      </c>
      <c r="CR107" s="59">
        <f>AC107</f>
        <v>72</v>
      </c>
      <c r="CS107" s="59">
        <v>360000</v>
      </c>
      <c r="CT107" s="67">
        <f>CS107+(CS107*0.1)</f>
        <v>396000</v>
      </c>
      <c r="CU107" s="25">
        <f t="shared" si="21"/>
        <v>28512000</v>
      </c>
      <c r="CV107" s="25">
        <f t="shared" si="16"/>
        <v>15480000</v>
      </c>
      <c r="CW107" s="25">
        <f>CV107</f>
        <v>15480000</v>
      </c>
      <c r="CX107" s="67">
        <f t="shared" si="18"/>
        <v>15480000</v>
      </c>
      <c r="CY107" s="25">
        <f t="shared" si="19"/>
        <v>3096000</v>
      </c>
      <c r="CZ107" s="52">
        <f t="shared" si="20"/>
        <v>2.3815384615384616</v>
      </c>
      <c r="DB107" s="67"/>
      <c r="DC107" s="67"/>
      <c r="DD107" s="28"/>
      <c r="DE107" s="49" t="s">
        <v>95</v>
      </c>
    </row>
    <row r="108" spans="1:109" ht="24.95" hidden="1" customHeight="1" x14ac:dyDescent="0.3">
      <c r="A108" s="13" t="s">
        <v>446</v>
      </c>
      <c r="B108" s="14" t="s">
        <v>891</v>
      </c>
      <c r="C108" s="14" t="s">
        <v>892</v>
      </c>
      <c r="D108" s="15" t="s">
        <v>893</v>
      </c>
      <c r="E108" s="15" t="s">
        <v>894</v>
      </c>
      <c r="F108" s="16">
        <v>40452</v>
      </c>
      <c r="G108" s="15" t="s">
        <v>446</v>
      </c>
      <c r="H108" s="15" t="s">
        <v>447</v>
      </c>
      <c r="I108" s="15" t="s">
        <v>466</v>
      </c>
      <c r="J108" s="15" t="s">
        <v>489</v>
      </c>
      <c r="K108" s="15" t="s">
        <v>450</v>
      </c>
      <c r="L108" s="15" t="s">
        <v>490</v>
      </c>
      <c r="M108" s="17">
        <v>0</v>
      </c>
      <c r="N108" s="17">
        <v>0</v>
      </c>
      <c r="O108" s="17">
        <v>0</v>
      </c>
      <c r="P108" s="17">
        <v>0</v>
      </c>
      <c r="Q108" s="17">
        <v>2</v>
      </c>
      <c r="R108" s="17">
        <v>0</v>
      </c>
      <c r="S108" s="17">
        <v>0</v>
      </c>
      <c r="T108" s="17">
        <v>0</v>
      </c>
      <c r="U108" s="17"/>
      <c r="V108" s="17">
        <f t="shared" si="12"/>
        <v>2</v>
      </c>
      <c r="W108" s="17">
        <f t="shared" si="13"/>
        <v>2</v>
      </c>
      <c r="X108" s="17">
        <f t="shared" si="14"/>
        <v>0</v>
      </c>
      <c r="Y108" s="20">
        <f t="shared" si="15"/>
        <v>0</v>
      </c>
      <c r="Z108" s="19">
        <v>1226</v>
      </c>
      <c r="AA108" s="19">
        <v>1500</v>
      </c>
      <c r="AB108" s="17"/>
      <c r="AC108" s="17"/>
      <c r="AD108" s="17">
        <v>20</v>
      </c>
      <c r="AE108" s="17">
        <v>20</v>
      </c>
      <c r="AF108" s="17"/>
      <c r="AG108" s="17"/>
      <c r="AH108" s="17">
        <v>5</v>
      </c>
      <c r="AI108" s="17">
        <v>5</v>
      </c>
      <c r="AJ108" s="17"/>
      <c r="AK108" s="17"/>
      <c r="AL108" s="17"/>
      <c r="AM108" s="17"/>
      <c r="AN108" s="17"/>
      <c r="AO108" s="17"/>
      <c r="AP108" s="17">
        <v>0</v>
      </c>
      <c r="AQ108" s="17">
        <v>0</v>
      </c>
      <c r="AR108" s="17">
        <v>0</v>
      </c>
      <c r="AS108" s="19">
        <v>298000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9">
        <v>150000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50"/>
      <c r="BS108" s="50"/>
      <c r="BT108" s="17">
        <v>0</v>
      </c>
      <c r="BU108" s="19">
        <v>230000</v>
      </c>
      <c r="BV108" s="19">
        <v>254000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/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9">
        <v>30000</v>
      </c>
      <c r="CK108" s="17">
        <v>0</v>
      </c>
      <c r="CL108" s="19">
        <v>230000</v>
      </c>
      <c r="CM108" s="19">
        <v>732000</v>
      </c>
      <c r="CN108" s="17">
        <v>0</v>
      </c>
      <c r="CO108" s="17">
        <v>0</v>
      </c>
      <c r="CP108" s="23">
        <v>298000</v>
      </c>
      <c r="CQ108" s="59" t="s">
        <v>101</v>
      </c>
      <c r="CR108" s="60">
        <f>V108</f>
        <v>2</v>
      </c>
      <c r="CS108" s="59">
        <v>320000</v>
      </c>
      <c r="CT108" s="67">
        <f>CS108</f>
        <v>320000</v>
      </c>
      <c r="CU108" s="25">
        <f t="shared" si="21"/>
        <v>640000</v>
      </c>
      <c r="CV108" s="25">
        <f t="shared" si="16"/>
        <v>640000</v>
      </c>
      <c r="CW108" s="25">
        <f t="shared" si="17"/>
        <v>640000</v>
      </c>
      <c r="CX108" s="67">
        <f t="shared" si="18"/>
        <v>640000</v>
      </c>
      <c r="CY108" s="25">
        <f t="shared" si="19"/>
        <v>128000</v>
      </c>
      <c r="CZ108" s="52">
        <f t="shared" si="20"/>
        <v>0.42953020134228187</v>
      </c>
      <c r="DB108" s="67"/>
      <c r="DC108" s="67"/>
      <c r="DD108" s="61">
        <f>AG108/(W108*2080)</f>
        <v>0</v>
      </c>
      <c r="DE108" s="49" t="s">
        <v>116</v>
      </c>
    </row>
    <row r="109" spans="1:109" ht="24.95" hidden="1" customHeight="1" x14ac:dyDescent="0.3">
      <c r="A109" s="13" t="s">
        <v>446</v>
      </c>
      <c r="B109" s="14" t="s">
        <v>895</v>
      </c>
      <c r="C109" s="14" t="s">
        <v>896</v>
      </c>
      <c r="D109" s="15" t="s">
        <v>897</v>
      </c>
      <c r="E109" s="15" t="s">
        <v>897</v>
      </c>
      <c r="F109" s="16">
        <v>40204</v>
      </c>
      <c r="G109" s="15" t="s">
        <v>446</v>
      </c>
      <c r="H109" s="15" t="s">
        <v>447</v>
      </c>
      <c r="I109" s="15" t="s">
        <v>448</v>
      </c>
      <c r="J109" s="15" t="s">
        <v>562</v>
      </c>
      <c r="K109" s="15" t="s">
        <v>482</v>
      </c>
      <c r="L109" s="15" t="s">
        <v>451</v>
      </c>
      <c r="M109" s="17">
        <v>0.5</v>
      </c>
      <c r="N109" s="17">
        <v>0</v>
      </c>
      <c r="O109" s="17">
        <v>0.16</v>
      </c>
      <c r="P109" s="17">
        <v>0</v>
      </c>
      <c r="Q109" s="17">
        <v>30.5</v>
      </c>
      <c r="R109" s="17">
        <v>17.5</v>
      </c>
      <c r="S109" s="17">
        <v>1</v>
      </c>
      <c r="T109" s="17">
        <v>1</v>
      </c>
      <c r="U109" s="17">
        <v>300</v>
      </c>
      <c r="V109" s="17">
        <f t="shared" si="12"/>
        <v>48.66</v>
      </c>
      <c r="W109" s="17">
        <f t="shared" si="13"/>
        <v>31.16</v>
      </c>
      <c r="X109" s="17">
        <f t="shared" si="14"/>
        <v>17.5</v>
      </c>
      <c r="Y109" s="20">
        <f t="shared" si="15"/>
        <v>35.963830661734484</v>
      </c>
      <c r="Z109" s="17">
        <v>60</v>
      </c>
      <c r="AA109" s="17">
        <v>78</v>
      </c>
      <c r="AB109" s="17">
        <v>78</v>
      </c>
      <c r="AC109" s="17">
        <v>78</v>
      </c>
      <c r="AD109" s="17"/>
      <c r="AE109" s="17"/>
      <c r="AF109" s="17"/>
      <c r="AG109" s="17"/>
      <c r="AH109" s="17"/>
      <c r="AI109" s="17"/>
      <c r="AJ109" s="17">
        <v>13</v>
      </c>
      <c r="AK109" s="17">
        <v>20</v>
      </c>
      <c r="AL109" s="17">
        <v>20</v>
      </c>
      <c r="AM109" s="17">
        <v>20</v>
      </c>
      <c r="AN109" s="17">
        <v>5</v>
      </c>
      <c r="AO109" s="17">
        <v>78</v>
      </c>
      <c r="AP109" s="17">
        <v>0</v>
      </c>
      <c r="AQ109" s="17">
        <v>0</v>
      </c>
      <c r="AR109" s="17">
        <v>0</v>
      </c>
      <c r="AS109" s="19">
        <v>9016000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9">
        <v>778000</v>
      </c>
      <c r="BG109" s="19">
        <v>3227968</v>
      </c>
      <c r="BH109" s="17">
        <v>0</v>
      </c>
      <c r="BI109" s="19">
        <v>3600000</v>
      </c>
      <c r="BJ109" s="19">
        <v>2178282</v>
      </c>
      <c r="BK109" s="19">
        <v>6298127</v>
      </c>
      <c r="BL109" s="17">
        <v>0</v>
      </c>
      <c r="BM109" s="19">
        <v>7000000</v>
      </c>
      <c r="BN109" s="17">
        <v>0</v>
      </c>
      <c r="BO109" s="19">
        <v>4956930</v>
      </c>
      <c r="BP109" s="17">
        <v>0</v>
      </c>
      <c r="BQ109" s="19">
        <v>3000000</v>
      </c>
      <c r="BR109" s="50">
        <f>13000*12*AC109</f>
        <v>12168000</v>
      </c>
      <c r="BS109" s="50"/>
      <c r="BT109" s="19">
        <v>700000</v>
      </c>
      <c r="BU109" s="19">
        <v>984000</v>
      </c>
      <c r="BV109" s="19">
        <v>984000</v>
      </c>
      <c r="BW109" s="17">
        <v>0</v>
      </c>
      <c r="BX109" s="17">
        <v>0</v>
      </c>
      <c r="BY109" s="17">
        <v>0</v>
      </c>
      <c r="BZ109" s="17">
        <v>0</v>
      </c>
      <c r="CA109" s="19">
        <v>4000000</v>
      </c>
      <c r="CB109" s="19">
        <f>3000*12*(AL109+AM109)</f>
        <v>1440000</v>
      </c>
      <c r="CC109" s="17">
        <v>0</v>
      </c>
      <c r="CD109" s="17">
        <v>0</v>
      </c>
      <c r="CE109" s="17">
        <v>0</v>
      </c>
      <c r="CF109" s="17">
        <v>0</v>
      </c>
      <c r="CG109" s="19">
        <v>197852</v>
      </c>
      <c r="CH109" s="19">
        <v>197852</v>
      </c>
      <c r="CI109" s="17">
        <v>0</v>
      </c>
      <c r="CJ109" s="17">
        <v>0</v>
      </c>
      <c r="CK109" s="19">
        <v>3854134</v>
      </c>
      <c r="CL109" s="19">
        <v>19482759</v>
      </c>
      <c r="CM109" s="19">
        <v>27600000</v>
      </c>
      <c r="CN109" s="17">
        <v>0</v>
      </c>
      <c r="CO109" s="17">
        <v>0</v>
      </c>
      <c r="CP109" s="23">
        <v>9016000</v>
      </c>
      <c r="CQ109" s="59" t="s">
        <v>72</v>
      </c>
      <c r="CR109" s="59">
        <f>AC109</f>
        <v>78</v>
      </c>
      <c r="CS109" s="59">
        <v>320000</v>
      </c>
      <c r="CT109" s="67">
        <f>CS109+(CS109*0.1)</f>
        <v>352000</v>
      </c>
      <c r="CU109" s="25">
        <f t="shared" si="21"/>
        <v>27456000</v>
      </c>
      <c r="CV109" s="25">
        <f t="shared" si="16"/>
        <v>13848000</v>
      </c>
      <c r="CW109" s="25">
        <f t="shared" si="17"/>
        <v>13848000</v>
      </c>
      <c r="CX109" s="67">
        <f t="shared" si="18"/>
        <v>13848000</v>
      </c>
      <c r="CY109" s="25">
        <f t="shared" si="19"/>
        <v>2769600</v>
      </c>
      <c r="CZ109" s="52">
        <f t="shared" si="20"/>
        <v>0.30718722271517301</v>
      </c>
      <c r="DB109" s="67"/>
      <c r="DC109" s="67"/>
      <c r="DD109" s="28"/>
      <c r="DE109" s="49" t="s">
        <v>95</v>
      </c>
    </row>
    <row r="110" spans="1:109" ht="24.95" hidden="1" customHeight="1" x14ac:dyDescent="0.3">
      <c r="A110" s="13" t="s">
        <v>898</v>
      </c>
      <c r="B110" s="14" t="s">
        <v>899</v>
      </c>
      <c r="C110" s="14" t="s">
        <v>900</v>
      </c>
      <c r="D110" s="15" t="s">
        <v>901</v>
      </c>
      <c r="E110" s="15" t="s">
        <v>902</v>
      </c>
      <c r="F110" s="16">
        <v>37803</v>
      </c>
      <c r="G110" s="15" t="s">
        <v>446</v>
      </c>
      <c r="H110" s="15" t="s">
        <v>447</v>
      </c>
      <c r="I110" s="15" t="s">
        <v>466</v>
      </c>
      <c r="J110" s="15" t="s">
        <v>626</v>
      </c>
      <c r="K110" s="15" t="s">
        <v>461</v>
      </c>
      <c r="L110" s="15" t="s">
        <v>542</v>
      </c>
      <c r="M110" s="17">
        <v>0</v>
      </c>
      <c r="N110" s="17">
        <v>0</v>
      </c>
      <c r="O110" s="17">
        <v>0</v>
      </c>
      <c r="P110" s="17">
        <v>0.14000000000000001</v>
      </c>
      <c r="Q110" s="17">
        <v>3</v>
      </c>
      <c r="R110" s="17">
        <v>0.6</v>
      </c>
      <c r="S110" s="17">
        <v>0</v>
      </c>
      <c r="T110" s="17">
        <v>0</v>
      </c>
      <c r="U110" s="17"/>
      <c r="V110" s="17">
        <f t="shared" si="12"/>
        <v>3.74</v>
      </c>
      <c r="W110" s="17">
        <f t="shared" si="13"/>
        <v>3</v>
      </c>
      <c r="X110" s="17">
        <f t="shared" si="14"/>
        <v>0.74</v>
      </c>
      <c r="Y110" s="20">
        <f t="shared" si="15"/>
        <v>19.786096256684491</v>
      </c>
      <c r="Z110" s="17">
        <v>85</v>
      </c>
      <c r="AA110" s="17">
        <v>85</v>
      </c>
      <c r="AB110" s="17"/>
      <c r="AC110" s="17"/>
      <c r="AD110" s="17"/>
      <c r="AE110" s="17"/>
      <c r="AF110" s="17">
        <v>742</v>
      </c>
      <c r="AG110" s="17">
        <v>740</v>
      </c>
      <c r="AH110" s="17"/>
      <c r="AI110" s="17"/>
      <c r="AJ110" s="17"/>
      <c r="AK110" s="17"/>
      <c r="AL110" s="17"/>
      <c r="AM110" s="17"/>
      <c r="AN110" s="17"/>
      <c r="AO110" s="17"/>
      <c r="AP110" s="19">
        <v>215000</v>
      </c>
      <c r="AQ110" s="19">
        <v>151200</v>
      </c>
      <c r="AR110" s="17">
        <v>0</v>
      </c>
      <c r="AS110" s="19">
        <v>497612</v>
      </c>
      <c r="AT110" s="17">
        <v>0</v>
      </c>
      <c r="AU110" s="17">
        <v>0</v>
      </c>
      <c r="AV110" s="17">
        <v>0</v>
      </c>
      <c r="AW110" s="17">
        <v>0</v>
      </c>
      <c r="AX110" s="19">
        <v>50000</v>
      </c>
      <c r="AY110" s="17">
        <v>0</v>
      </c>
      <c r="AZ110" s="17">
        <v>0</v>
      </c>
      <c r="BA110" s="19">
        <v>60000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50"/>
      <c r="BS110" s="50"/>
      <c r="BT110" s="19">
        <v>720000</v>
      </c>
      <c r="BU110" s="19">
        <v>993000</v>
      </c>
      <c r="BV110" s="19">
        <v>1092000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/>
      <c r="CC110" s="17">
        <v>0</v>
      </c>
      <c r="CD110" s="17">
        <v>0</v>
      </c>
      <c r="CE110" s="17">
        <v>0</v>
      </c>
      <c r="CF110" s="17">
        <v>0</v>
      </c>
      <c r="CG110" s="19">
        <v>557584</v>
      </c>
      <c r="CH110" s="19">
        <v>220916</v>
      </c>
      <c r="CI110" s="17">
        <v>0</v>
      </c>
      <c r="CJ110" s="19">
        <v>144509</v>
      </c>
      <c r="CK110" s="19">
        <v>1542584</v>
      </c>
      <c r="CL110" s="19">
        <v>1331327</v>
      </c>
      <c r="CM110" s="19">
        <v>1794121</v>
      </c>
      <c r="CN110" s="19">
        <v>215000</v>
      </c>
      <c r="CO110" s="19">
        <v>151200</v>
      </c>
      <c r="CP110" s="23">
        <v>497612</v>
      </c>
      <c r="CQ110" s="59" t="s">
        <v>83</v>
      </c>
      <c r="CR110" s="60">
        <f>W110</f>
        <v>3</v>
      </c>
      <c r="CS110" s="59">
        <v>300000</v>
      </c>
      <c r="CT110" s="67">
        <f>CS110</f>
        <v>300000</v>
      </c>
      <c r="CU110" s="25">
        <f t="shared" si="21"/>
        <v>900000</v>
      </c>
      <c r="CV110" s="25">
        <f t="shared" si="16"/>
        <v>900000</v>
      </c>
      <c r="CW110" s="25">
        <f t="shared" si="17"/>
        <v>900000</v>
      </c>
      <c r="CX110" s="67">
        <f t="shared" si="18"/>
        <v>900000</v>
      </c>
      <c r="CY110" s="25">
        <f t="shared" si="19"/>
        <v>180000</v>
      </c>
      <c r="CZ110" s="52">
        <f t="shared" si="20"/>
        <v>0.36172761107047258</v>
      </c>
      <c r="DB110" s="67"/>
      <c r="DC110" s="67"/>
      <c r="DD110" s="61">
        <f>AG110/(W110*2080)</f>
        <v>0.11858974358974358</v>
      </c>
      <c r="DE110" s="24" t="s">
        <v>111</v>
      </c>
    </row>
    <row r="111" spans="1:109" ht="24.95" hidden="1" customHeight="1" x14ac:dyDescent="0.3">
      <c r="A111" s="13" t="s">
        <v>903</v>
      </c>
      <c r="B111" s="14" t="s">
        <v>904</v>
      </c>
      <c r="C111" s="14" t="s">
        <v>900</v>
      </c>
      <c r="D111" s="15" t="s">
        <v>901</v>
      </c>
      <c r="E111" s="15" t="s">
        <v>905</v>
      </c>
      <c r="F111" s="16">
        <v>40452</v>
      </c>
      <c r="G111" s="15" t="s">
        <v>446</v>
      </c>
      <c r="H111" s="15" t="s">
        <v>447</v>
      </c>
      <c r="I111" s="15" t="s">
        <v>466</v>
      </c>
      <c r="J111" s="15" t="s">
        <v>467</v>
      </c>
      <c r="K111" s="15" t="s">
        <v>906</v>
      </c>
      <c r="L111" s="15" t="s">
        <v>542</v>
      </c>
      <c r="M111" s="17">
        <v>0</v>
      </c>
      <c r="N111" s="17">
        <v>0</v>
      </c>
      <c r="O111" s="17">
        <v>0</v>
      </c>
      <c r="P111" s="17">
        <v>0.17</v>
      </c>
      <c r="Q111" s="17">
        <v>3.2</v>
      </c>
      <c r="R111" s="17">
        <v>0.9</v>
      </c>
      <c r="S111" s="17">
        <v>0</v>
      </c>
      <c r="T111" s="17">
        <v>0</v>
      </c>
      <c r="U111" s="17">
        <v>50</v>
      </c>
      <c r="V111" s="17">
        <f t="shared" si="12"/>
        <v>4.2700000000000005</v>
      </c>
      <c r="W111" s="17">
        <f t="shared" si="13"/>
        <v>3.2</v>
      </c>
      <c r="X111" s="17">
        <f t="shared" si="14"/>
        <v>1.07</v>
      </c>
      <c r="Y111" s="20">
        <f t="shared" si="15"/>
        <v>25.05854800936768</v>
      </c>
      <c r="Z111" s="17">
        <v>18</v>
      </c>
      <c r="AA111" s="17">
        <v>20</v>
      </c>
      <c r="AB111" s="17">
        <v>4</v>
      </c>
      <c r="AC111" s="17">
        <v>4</v>
      </c>
      <c r="AD111" s="17">
        <v>4</v>
      </c>
      <c r="AE111" s="17">
        <v>4</v>
      </c>
      <c r="AF111" s="17">
        <v>395</v>
      </c>
      <c r="AG111" s="17">
        <v>410</v>
      </c>
      <c r="AH111" s="17"/>
      <c r="AI111" s="17"/>
      <c r="AJ111" s="17"/>
      <c r="AK111" s="17"/>
      <c r="AL111" s="17"/>
      <c r="AM111" s="17"/>
      <c r="AN111" s="17"/>
      <c r="AO111" s="17"/>
      <c r="AP111" s="17">
        <v>0</v>
      </c>
      <c r="AQ111" s="19">
        <v>99300</v>
      </c>
      <c r="AR111" s="17">
        <v>0</v>
      </c>
      <c r="AS111" s="19">
        <v>506653</v>
      </c>
      <c r="AT111" s="17">
        <v>0</v>
      </c>
      <c r="AU111" s="17">
        <v>0</v>
      </c>
      <c r="AV111" s="17">
        <v>0</v>
      </c>
      <c r="AW111" s="17">
        <v>0</v>
      </c>
      <c r="AX111" s="19">
        <v>20000</v>
      </c>
      <c r="AY111" s="19">
        <v>111461</v>
      </c>
      <c r="AZ111" s="17">
        <v>0</v>
      </c>
      <c r="BA111" s="19">
        <v>100000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9">
        <v>35000</v>
      </c>
      <c r="BN111" s="17">
        <v>0</v>
      </c>
      <c r="BO111" s="17">
        <v>0</v>
      </c>
      <c r="BP111" s="17">
        <v>0</v>
      </c>
      <c r="BQ111" s="17">
        <v>0</v>
      </c>
      <c r="BR111" s="50"/>
      <c r="BS111" s="50"/>
      <c r="BT111" s="19">
        <v>295100</v>
      </c>
      <c r="BU111" s="19">
        <v>672000</v>
      </c>
      <c r="BV111" s="19">
        <v>739000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/>
      <c r="CC111" s="17">
        <v>0</v>
      </c>
      <c r="CD111" s="17">
        <v>0</v>
      </c>
      <c r="CE111" s="17">
        <v>0</v>
      </c>
      <c r="CF111" s="17">
        <v>0</v>
      </c>
      <c r="CG111" s="19">
        <v>458518</v>
      </c>
      <c r="CH111" s="19">
        <v>806004</v>
      </c>
      <c r="CI111" s="17">
        <v>0</v>
      </c>
      <c r="CJ111" s="19">
        <v>352696</v>
      </c>
      <c r="CK111" s="19">
        <v>589172</v>
      </c>
      <c r="CL111" s="19">
        <v>1414693</v>
      </c>
      <c r="CM111" s="19">
        <v>1733349</v>
      </c>
      <c r="CN111" s="17">
        <v>0</v>
      </c>
      <c r="CO111" s="19">
        <v>99300</v>
      </c>
      <c r="CP111" s="23">
        <v>506653</v>
      </c>
      <c r="CQ111" s="59" t="s">
        <v>72</v>
      </c>
      <c r="CR111" s="59">
        <f>AC111</f>
        <v>4</v>
      </c>
      <c r="CS111" s="59">
        <v>150000</v>
      </c>
      <c r="CT111" s="67">
        <f>CS111</f>
        <v>150000</v>
      </c>
      <c r="CU111" s="25">
        <f t="shared" si="21"/>
        <v>600000</v>
      </c>
      <c r="CV111" s="25">
        <f t="shared" si="16"/>
        <v>600000</v>
      </c>
      <c r="CW111" s="25">
        <f t="shared" si="17"/>
        <v>600000</v>
      </c>
      <c r="CX111" s="67">
        <f t="shared" si="18"/>
        <v>600000</v>
      </c>
      <c r="CY111" s="25">
        <f t="shared" si="19"/>
        <v>120000</v>
      </c>
      <c r="CZ111" s="52">
        <f t="shared" si="20"/>
        <v>0.23684849393963917</v>
      </c>
      <c r="DB111" s="67"/>
      <c r="DC111" s="67"/>
      <c r="DD111" s="28"/>
      <c r="DE111" s="24"/>
    </row>
    <row r="112" spans="1:109" ht="24.95" hidden="1" customHeight="1" x14ac:dyDescent="0.3">
      <c r="A112" s="13" t="s">
        <v>907</v>
      </c>
      <c r="B112" s="14" t="s">
        <v>908</v>
      </c>
      <c r="C112" s="14" t="s">
        <v>900</v>
      </c>
      <c r="D112" s="15" t="s">
        <v>901</v>
      </c>
      <c r="E112" s="15" t="s">
        <v>909</v>
      </c>
      <c r="F112" s="16">
        <v>37803</v>
      </c>
      <c r="G112" s="15" t="s">
        <v>446</v>
      </c>
      <c r="H112" s="15" t="s">
        <v>447</v>
      </c>
      <c r="I112" s="15" t="s">
        <v>466</v>
      </c>
      <c r="J112" s="15" t="s">
        <v>504</v>
      </c>
      <c r="K112" s="15" t="s">
        <v>906</v>
      </c>
      <c r="L112" s="15" t="s">
        <v>566</v>
      </c>
      <c r="M112" s="17">
        <v>0</v>
      </c>
      <c r="N112" s="17">
        <v>0</v>
      </c>
      <c r="O112" s="17">
        <v>0</v>
      </c>
      <c r="P112" s="17">
        <v>0.14000000000000001</v>
      </c>
      <c r="Q112" s="17">
        <v>5.8</v>
      </c>
      <c r="R112" s="17">
        <v>1.5</v>
      </c>
      <c r="S112" s="17">
        <v>0</v>
      </c>
      <c r="T112" s="17">
        <v>0</v>
      </c>
      <c r="U112" s="17">
        <v>59</v>
      </c>
      <c r="V112" s="17">
        <f t="shared" si="12"/>
        <v>7.4399999999999995</v>
      </c>
      <c r="W112" s="17">
        <f t="shared" si="13"/>
        <v>5.8</v>
      </c>
      <c r="X112" s="17">
        <f t="shared" si="14"/>
        <v>1.6400000000000001</v>
      </c>
      <c r="Y112" s="20">
        <f t="shared" si="15"/>
        <v>22.043010752688176</v>
      </c>
      <c r="Z112" s="17">
        <v>52</v>
      </c>
      <c r="AA112" s="17">
        <v>55</v>
      </c>
      <c r="AB112" s="17">
        <v>6</v>
      </c>
      <c r="AC112" s="17">
        <v>6</v>
      </c>
      <c r="AD112" s="17"/>
      <c r="AE112" s="17"/>
      <c r="AF112" s="17">
        <v>913</v>
      </c>
      <c r="AG112" s="17">
        <v>950</v>
      </c>
      <c r="AH112" s="17"/>
      <c r="AI112" s="17"/>
      <c r="AJ112" s="17"/>
      <c r="AK112" s="17"/>
      <c r="AL112" s="17"/>
      <c r="AM112" s="17"/>
      <c r="AN112" s="17"/>
      <c r="AO112" s="17"/>
      <c r="AP112" s="19">
        <v>187500</v>
      </c>
      <c r="AQ112" s="19">
        <v>209400</v>
      </c>
      <c r="AR112" s="17">
        <v>0</v>
      </c>
      <c r="AS112" s="19">
        <v>479124</v>
      </c>
      <c r="AT112" s="17">
        <v>0</v>
      </c>
      <c r="AU112" s="17">
        <v>0</v>
      </c>
      <c r="AV112" s="17">
        <v>0</v>
      </c>
      <c r="AW112" s="17">
        <v>0</v>
      </c>
      <c r="AX112" s="19">
        <v>17000</v>
      </c>
      <c r="AY112" s="19">
        <v>113539</v>
      </c>
      <c r="AZ112" s="17">
        <v>0</v>
      </c>
      <c r="BA112" s="19">
        <v>50000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9">
        <v>33239</v>
      </c>
      <c r="BH112" s="17">
        <v>0</v>
      </c>
      <c r="BI112" s="19">
        <v>15000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50"/>
      <c r="BS112" s="50"/>
      <c r="BT112" s="19">
        <v>352000</v>
      </c>
      <c r="BU112" s="19">
        <v>1395000</v>
      </c>
      <c r="BV112" s="19">
        <v>1395000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/>
      <c r="CC112" s="17">
        <v>0</v>
      </c>
      <c r="CD112" s="17">
        <v>0</v>
      </c>
      <c r="CE112" s="17">
        <v>0</v>
      </c>
      <c r="CF112" s="17">
        <v>0</v>
      </c>
      <c r="CG112" s="19">
        <v>844199</v>
      </c>
      <c r="CH112" s="19">
        <v>1442656</v>
      </c>
      <c r="CI112" s="17">
        <v>0</v>
      </c>
      <c r="CJ112" s="19">
        <v>1498542</v>
      </c>
      <c r="CK112" s="19">
        <v>975772</v>
      </c>
      <c r="CL112" s="19">
        <v>2806192</v>
      </c>
      <c r="CM112" s="19">
        <v>3437666</v>
      </c>
      <c r="CN112" s="19">
        <v>187500</v>
      </c>
      <c r="CO112" s="19">
        <v>209400</v>
      </c>
      <c r="CP112" s="23">
        <v>479124</v>
      </c>
      <c r="CQ112" s="59" t="s">
        <v>72</v>
      </c>
      <c r="CR112" s="59">
        <f>AC112</f>
        <v>6</v>
      </c>
      <c r="CS112" s="59">
        <v>220000</v>
      </c>
      <c r="CT112" s="67">
        <f>CS112+(CS112*0.1)</f>
        <v>242000</v>
      </c>
      <c r="CU112" s="25">
        <f t="shared" si="21"/>
        <v>1452000</v>
      </c>
      <c r="CV112" s="25">
        <f t="shared" si="16"/>
        <v>1452000</v>
      </c>
      <c r="CW112" s="25">
        <f t="shared" si="17"/>
        <v>1452000</v>
      </c>
      <c r="CX112" s="67">
        <f t="shared" si="18"/>
        <v>1452000</v>
      </c>
      <c r="CY112" s="25">
        <f t="shared" si="19"/>
        <v>290400</v>
      </c>
      <c r="CZ112" s="52">
        <f t="shared" si="20"/>
        <v>0.60610614371227489</v>
      </c>
      <c r="DB112" s="67"/>
      <c r="DC112" s="67"/>
      <c r="DD112" s="28"/>
      <c r="DE112" s="49" t="s">
        <v>96</v>
      </c>
    </row>
    <row r="113" spans="1:109" ht="24.95" hidden="1" customHeight="1" x14ac:dyDescent="0.3">
      <c r="A113" s="13" t="s">
        <v>910</v>
      </c>
      <c r="B113" s="14" t="s">
        <v>911</v>
      </c>
      <c r="C113" s="14" t="s">
        <v>912</v>
      </c>
      <c r="D113" s="15" t="s">
        <v>913</v>
      </c>
      <c r="E113" s="15" t="s">
        <v>914</v>
      </c>
      <c r="F113" s="16">
        <v>39387</v>
      </c>
      <c r="G113" s="15" t="s">
        <v>446</v>
      </c>
      <c r="H113" s="15" t="s">
        <v>447</v>
      </c>
      <c r="I113" s="15" t="s">
        <v>466</v>
      </c>
      <c r="J113" s="15" t="s">
        <v>855</v>
      </c>
      <c r="K113" s="15" t="s">
        <v>482</v>
      </c>
      <c r="L113" s="15" t="s">
        <v>915</v>
      </c>
      <c r="M113" s="17">
        <v>0</v>
      </c>
      <c r="N113" s="17">
        <v>0</v>
      </c>
      <c r="O113" s="17">
        <v>0.36</v>
      </c>
      <c r="P113" s="17">
        <v>0.24</v>
      </c>
      <c r="Q113" s="17">
        <v>4</v>
      </c>
      <c r="R113" s="17">
        <v>1</v>
      </c>
      <c r="S113" s="17">
        <v>0</v>
      </c>
      <c r="T113" s="17">
        <v>0</v>
      </c>
      <c r="U113" s="17">
        <v>16</v>
      </c>
      <c r="V113" s="17">
        <f t="shared" si="12"/>
        <v>5.6</v>
      </c>
      <c r="W113" s="17">
        <f t="shared" si="13"/>
        <v>4.3600000000000003</v>
      </c>
      <c r="X113" s="17">
        <f t="shared" si="14"/>
        <v>1.24</v>
      </c>
      <c r="Y113" s="20">
        <f t="shared" si="15"/>
        <v>22.142857142857146</v>
      </c>
      <c r="Z113" s="17">
        <v>14</v>
      </c>
      <c r="AA113" s="17">
        <v>14</v>
      </c>
      <c r="AB113" s="17">
        <v>10</v>
      </c>
      <c r="AC113" s="17">
        <v>10</v>
      </c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9">
        <v>382500</v>
      </c>
      <c r="AQ113" s="19">
        <v>598000</v>
      </c>
      <c r="AR113" s="17">
        <v>0</v>
      </c>
      <c r="AS113" s="19">
        <v>746976</v>
      </c>
      <c r="AT113" s="17">
        <v>0</v>
      </c>
      <c r="AU113" s="17">
        <v>0</v>
      </c>
      <c r="AV113" s="17">
        <v>0</v>
      </c>
      <c r="AW113" s="17">
        <v>0</v>
      </c>
      <c r="AX113" s="19">
        <v>150000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9">
        <v>257498</v>
      </c>
      <c r="BK113" s="19">
        <v>274600</v>
      </c>
      <c r="BL113" s="19">
        <v>42400</v>
      </c>
      <c r="BM113" s="19">
        <v>217600</v>
      </c>
      <c r="BN113" s="17">
        <v>0</v>
      </c>
      <c r="BO113" s="17">
        <v>0</v>
      </c>
      <c r="BP113" s="17">
        <v>0</v>
      </c>
      <c r="BQ113" s="17">
        <v>0</v>
      </c>
      <c r="BR113" s="50"/>
      <c r="BS113" s="50"/>
      <c r="BT113" s="19">
        <v>1147000</v>
      </c>
      <c r="BU113" s="19">
        <v>1409000</v>
      </c>
      <c r="BV113" s="19">
        <v>1409000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/>
      <c r="CC113" s="17">
        <v>0</v>
      </c>
      <c r="CD113" s="17">
        <v>0</v>
      </c>
      <c r="CE113" s="17">
        <v>0</v>
      </c>
      <c r="CF113" s="17">
        <v>0</v>
      </c>
      <c r="CG113" s="19">
        <v>711620</v>
      </c>
      <c r="CH113" s="19">
        <v>504497</v>
      </c>
      <c r="CI113" s="19">
        <v>150000</v>
      </c>
      <c r="CJ113" s="19">
        <v>210474</v>
      </c>
      <c r="CK113" s="19">
        <v>2648533</v>
      </c>
      <c r="CL113" s="19">
        <v>2785958</v>
      </c>
      <c r="CM113" s="19">
        <v>2776450</v>
      </c>
      <c r="CN113" s="19">
        <v>382500</v>
      </c>
      <c r="CO113" s="19">
        <v>598000</v>
      </c>
      <c r="CP113" s="23">
        <v>746976</v>
      </c>
      <c r="CQ113" s="59" t="s">
        <v>72</v>
      </c>
      <c r="CR113" s="59">
        <f>AC113</f>
        <v>10</v>
      </c>
      <c r="CS113" s="59">
        <v>220000</v>
      </c>
      <c r="CT113" s="67">
        <f>CS113</f>
        <v>220000</v>
      </c>
      <c r="CU113" s="25">
        <f t="shared" si="21"/>
        <v>2200000</v>
      </c>
      <c r="CV113" s="25">
        <f t="shared" si="16"/>
        <v>2200000</v>
      </c>
      <c r="CW113" s="25">
        <f t="shared" si="17"/>
        <v>2200000</v>
      </c>
      <c r="CX113" s="67">
        <f t="shared" si="18"/>
        <v>2200000</v>
      </c>
      <c r="CY113" s="25">
        <f t="shared" si="19"/>
        <v>440000</v>
      </c>
      <c r="CZ113" s="52">
        <f t="shared" si="20"/>
        <v>0.58904168273143986</v>
      </c>
      <c r="DB113" s="67"/>
      <c r="DC113" s="67"/>
      <c r="DD113" s="28"/>
      <c r="DE113" s="24"/>
    </row>
    <row r="114" spans="1:109" ht="24.95" hidden="1" customHeight="1" x14ac:dyDescent="0.3">
      <c r="A114" s="13" t="s">
        <v>916</v>
      </c>
      <c r="B114" s="14" t="s">
        <v>917</v>
      </c>
      <c r="C114" s="14" t="s">
        <v>918</v>
      </c>
      <c r="D114" s="15" t="s">
        <v>919</v>
      </c>
      <c r="E114" s="15" t="s">
        <v>920</v>
      </c>
      <c r="F114" s="16">
        <v>39578</v>
      </c>
      <c r="G114" s="15" t="s">
        <v>446</v>
      </c>
      <c r="H114" s="15" t="s">
        <v>447</v>
      </c>
      <c r="I114" s="15" t="s">
        <v>466</v>
      </c>
      <c r="J114" s="15" t="s">
        <v>126</v>
      </c>
      <c r="K114" s="15" t="s">
        <v>474</v>
      </c>
      <c r="L114" s="15" t="s">
        <v>451</v>
      </c>
      <c r="M114" s="17">
        <v>0.2</v>
      </c>
      <c r="N114" s="17">
        <v>0</v>
      </c>
      <c r="O114" s="17">
        <v>2.19</v>
      </c>
      <c r="P114" s="17">
        <v>0.47</v>
      </c>
      <c r="Q114" s="17">
        <v>0</v>
      </c>
      <c r="R114" s="17">
        <v>0.4</v>
      </c>
      <c r="S114" s="17">
        <v>0</v>
      </c>
      <c r="T114" s="17">
        <v>0</v>
      </c>
      <c r="U114" s="17"/>
      <c r="V114" s="17">
        <f t="shared" si="12"/>
        <v>3.2600000000000002</v>
      </c>
      <c r="W114" s="17">
        <f t="shared" si="13"/>
        <v>2.39</v>
      </c>
      <c r="X114" s="17">
        <f t="shared" si="14"/>
        <v>0.87</v>
      </c>
      <c r="Y114" s="20">
        <f t="shared" si="15"/>
        <v>26.687116564417174</v>
      </c>
      <c r="Z114" s="19">
        <v>1152</v>
      </c>
      <c r="AA114" s="19">
        <v>1600</v>
      </c>
      <c r="AB114" s="17"/>
      <c r="AC114" s="17"/>
      <c r="AD114" s="17"/>
      <c r="AE114" s="17"/>
      <c r="AF114" s="19">
        <v>3706</v>
      </c>
      <c r="AG114" s="19">
        <v>4840</v>
      </c>
      <c r="AH114" s="17"/>
      <c r="AI114" s="17"/>
      <c r="AJ114" s="17"/>
      <c r="AK114" s="17"/>
      <c r="AL114" s="17"/>
      <c r="AM114" s="17"/>
      <c r="AN114" s="17"/>
      <c r="AO114" s="17"/>
      <c r="AP114" s="17">
        <v>0</v>
      </c>
      <c r="AQ114" s="19">
        <v>206800</v>
      </c>
      <c r="AR114" s="17">
        <v>0</v>
      </c>
      <c r="AS114" s="19">
        <v>785924</v>
      </c>
      <c r="AT114" s="17">
        <v>0</v>
      </c>
      <c r="AU114" s="17">
        <v>0</v>
      </c>
      <c r="AV114" s="17">
        <v>0</v>
      </c>
      <c r="AW114" s="17">
        <v>0</v>
      </c>
      <c r="AX114" s="19">
        <v>235000</v>
      </c>
      <c r="AY114" s="19">
        <v>174000</v>
      </c>
      <c r="AZ114" s="17">
        <v>0</v>
      </c>
      <c r="BA114" s="19">
        <v>150000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9">
        <v>100000</v>
      </c>
      <c r="BO114" s="19">
        <v>418370</v>
      </c>
      <c r="BP114" s="17">
        <v>0</v>
      </c>
      <c r="BQ114" s="19">
        <v>500000</v>
      </c>
      <c r="BR114" s="50"/>
      <c r="BS114" s="50"/>
      <c r="BT114" s="19">
        <v>172000</v>
      </c>
      <c r="BU114" s="19">
        <v>170000</v>
      </c>
      <c r="BV114" s="19">
        <v>170000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/>
      <c r="CC114" s="17">
        <v>0</v>
      </c>
      <c r="CD114" s="17">
        <v>0</v>
      </c>
      <c r="CE114" s="17">
        <v>0</v>
      </c>
      <c r="CF114" s="17">
        <v>0</v>
      </c>
      <c r="CG114" s="19">
        <v>1125024</v>
      </c>
      <c r="CH114" s="19">
        <v>739459</v>
      </c>
      <c r="CI114" s="17">
        <v>0</v>
      </c>
      <c r="CJ114" s="19">
        <v>330000</v>
      </c>
      <c r="CK114" s="19">
        <v>1632024</v>
      </c>
      <c r="CL114" s="19">
        <v>1708629</v>
      </c>
      <c r="CM114" s="19">
        <v>1935924</v>
      </c>
      <c r="CN114" s="17">
        <v>0</v>
      </c>
      <c r="CO114" s="19">
        <v>206800</v>
      </c>
      <c r="CP114" s="23">
        <v>785924</v>
      </c>
      <c r="CQ114" s="59" t="s">
        <v>101</v>
      </c>
      <c r="CR114" s="60">
        <f>V114</f>
        <v>3.2600000000000002</v>
      </c>
      <c r="CS114" s="59">
        <v>270000</v>
      </c>
      <c r="CT114" s="67">
        <f>CS114-(CS114*0.1)</f>
        <v>243000</v>
      </c>
      <c r="CU114" s="25">
        <f t="shared" si="21"/>
        <v>792180</v>
      </c>
      <c r="CV114" s="25">
        <f t="shared" si="16"/>
        <v>792180</v>
      </c>
      <c r="CW114" s="25">
        <f t="shared" si="17"/>
        <v>792180</v>
      </c>
      <c r="CX114" s="67">
        <f t="shared" si="18"/>
        <v>792180</v>
      </c>
      <c r="CY114" s="25">
        <f t="shared" si="19"/>
        <v>158436</v>
      </c>
      <c r="CZ114" s="52">
        <f t="shared" si="20"/>
        <v>0.20159201144130984</v>
      </c>
      <c r="DB114" s="67"/>
      <c r="DC114" s="67"/>
      <c r="DD114" s="28"/>
      <c r="DE114" s="24" t="s">
        <v>79</v>
      </c>
    </row>
    <row r="115" spans="1:109" ht="24.95" hidden="1" customHeight="1" x14ac:dyDescent="0.3">
      <c r="A115" s="13" t="s">
        <v>921</v>
      </c>
      <c r="B115" s="14" t="s">
        <v>922</v>
      </c>
      <c r="C115" s="14" t="s">
        <v>918</v>
      </c>
      <c r="D115" s="15" t="s">
        <v>919</v>
      </c>
      <c r="E115" s="15" t="s">
        <v>923</v>
      </c>
      <c r="F115" s="16">
        <v>39600</v>
      </c>
      <c r="G115" s="15" t="s">
        <v>446</v>
      </c>
      <c r="H115" s="15" t="s">
        <v>447</v>
      </c>
      <c r="I115" s="15" t="s">
        <v>466</v>
      </c>
      <c r="J115" s="15" t="s">
        <v>643</v>
      </c>
      <c r="K115" s="15" t="s">
        <v>450</v>
      </c>
      <c r="L115" s="15" t="s">
        <v>451</v>
      </c>
      <c r="M115" s="17">
        <v>2.6</v>
      </c>
      <c r="N115" s="17">
        <v>0</v>
      </c>
      <c r="O115" s="17">
        <v>0.13</v>
      </c>
      <c r="P115" s="17">
        <v>0</v>
      </c>
      <c r="Q115" s="17">
        <v>1</v>
      </c>
      <c r="R115" s="17">
        <v>0.4</v>
      </c>
      <c r="S115" s="17">
        <v>0</v>
      </c>
      <c r="T115" s="17">
        <v>0</v>
      </c>
      <c r="U115" s="17"/>
      <c r="V115" s="17">
        <f t="shared" si="12"/>
        <v>4.13</v>
      </c>
      <c r="W115" s="17">
        <f t="shared" si="13"/>
        <v>3.73</v>
      </c>
      <c r="X115" s="17">
        <f t="shared" si="14"/>
        <v>0.4</v>
      </c>
      <c r="Y115" s="20">
        <f t="shared" si="15"/>
        <v>9.6852300242130767</v>
      </c>
      <c r="Z115" s="19">
        <v>28317</v>
      </c>
      <c r="AA115" s="19">
        <v>28500</v>
      </c>
      <c r="AB115" s="17"/>
      <c r="AC115" s="17"/>
      <c r="AD115" s="17"/>
      <c r="AE115" s="17"/>
      <c r="AF115" s="19">
        <v>3420</v>
      </c>
      <c r="AG115" s="19">
        <v>3912</v>
      </c>
      <c r="AH115" s="17"/>
      <c r="AI115" s="17"/>
      <c r="AJ115" s="17"/>
      <c r="AK115" s="17"/>
      <c r="AL115" s="17"/>
      <c r="AM115" s="17"/>
      <c r="AN115" s="17"/>
      <c r="AO115" s="17"/>
      <c r="AP115" s="17">
        <v>0</v>
      </c>
      <c r="AQ115" s="19">
        <v>61200</v>
      </c>
      <c r="AR115" s="17">
        <v>0</v>
      </c>
      <c r="AS115" s="19">
        <v>471767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50"/>
      <c r="BS115" s="50"/>
      <c r="BT115" s="19">
        <v>1479000</v>
      </c>
      <c r="BU115" s="19">
        <v>1331000</v>
      </c>
      <c r="BV115" s="19">
        <v>1393000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/>
      <c r="CC115" s="17">
        <v>0</v>
      </c>
      <c r="CD115" s="17">
        <v>0</v>
      </c>
      <c r="CE115" s="17">
        <v>0</v>
      </c>
      <c r="CF115" s="17">
        <v>0</v>
      </c>
      <c r="CG115" s="19">
        <v>1518934</v>
      </c>
      <c r="CH115" s="19">
        <v>1661915</v>
      </c>
      <c r="CI115" s="19">
        <v>650000</v>
      </c>
      <c r="CJ115" s="19">
        <v>150000</v>
      </c>
      <c r="CK115" s="19">
        <v>2997934</v>
      </c>
      <c r="CL115" s="19">
        <v>3054115</v>
      </c>
      <c r="CM115" s="19">
        <v>2664767</v>
      </c>
      <c r="CN115" s="17">
        <v>0</v>
      </c>
      <c r="CO115" s="19">
        <v>61200</v>
      </c>
      <c r="CP115" s="23">
        <v>471767</v>
      </c>
      <c r="CQ115" s="59" t="s">
        <v>101</v>
      </c>
      <c r="CR115" s="60">
        <f>V115</f>
        <v>4.13</v>
      </c>
      <c r="CS115" s="59">
        <v>290000</v>
      </c>
      <c r="CT115" s="67">
        <f>CS115</f>
        <v>290000</v>
      </c>
      <c r="CU115" s="25">
        <f t="shared" si="21"/>
        <v>1197700</v>
      </c>
      <c r="CV115" s="25">
        <f t="shared" si="16"/>
        <v>1197700</v>
      </c>
      <c r="CW115" s="25">
        <f t="shared" si="17"/>
        <v>1197700</v>
      </c>
      <c r="CX115" s="67">
        <f t="shared" si="18"/>
        <v>1197700</v>
      </c>
      <c r="CY115" s="25">
        <f t="shared" si="19"/>
        <v>239540</v>
      </c>
      <c r="CZ115" s="52">
        <f t="shared" si="20"/>
        <v>0.5077506480953522</v>
      </c>
      <c r="DB115" s="67"/>
      <c r="DC115" s="67"/>
      <c r="DD115" s="61">
        <f>AG115/(W115*2080)</f>
        <v>0.50422767580944527</v>
      </c>
      <c r="DE115" s="24"/>
    </row>
    <row r="116" spans="1:109" ht="24.95" customHeight="1" x14ac:dyDescent="0.3">
      <c r="A116" s="13" t="s">
        <v>924</v>
      </c>
      <c r="B116" s="14" t="s">
        <v>925</v>
      </c>
      <c r="C116" s="14" t="s">
        <v>926</v>
      </c>
      <c r="D116" s="15" t="s">
        <v>927</v>
      </c>
      <c r="E116" s="15" t="s">
        <v>928</v>
      </c>
      <c r="F116" s="16">
        <v>39413</v>
      </c>
      <c r="G116" s="15" t="s">
        <v>457</v>
      </c>
      <c r="H116" s="15" t="s">
        <v>458</v>
      </c>
      <c r="I116" s="15" t="s">
        <v>459</v>
      </c>
      <c r="J116" s="15" t="s">
        <v>460</v>
      </c>
      <c r="K116" s="15" t="s">
        <v>474</v>
      </c>
      <c r="L116" s="15" t="s">
        <v>462</v>
      </c>
      <c r="M116" s="17">
        <v>0</v>
      </c>
      <c r="N116" s="17">
        <v>0</v>
      </c>
      <c r="O116" s="17">
        <v>0.14000000000000001</v>
      </c>
      <c r="P116" s="17">
        <v>0.01</v>
      </c>
      <c r="Q116" s="17">
        <v>0</v>
      </c>
      <c r="R116" s="17">
        <v>0.02</v>
      </c>
      <c r="S116" s="17">
        <v>0</v>
      </c>
      <c r="T116" s="17">
        <v>0</v>
      </c>
      <c r="U116" s="17"/>
      <c r="V116" s="17">
        <f t="shared" si="12"/>
        <v>0.17</v>
      </c>
      <c r="W116" s="17">
        <f t="shared" si="13"/>
        <v>0.14000000000000001</v>
      </c>
      <c r="X116" s="17">
        <f t="shared" si="14"/>
        <v>0.03</v>
      </c>
      <c r="Y116" s="20">
        <f t="shared" si="15"/>
        <v>17.647058823529409</v>
      </c>
      <c r="Z116" s="17">
        <v>124</v>
      </c>
      <c r="AA116" s="17">
        <v>150</v>
      </c>
      <c r="AB116" s="17"/>
      <c r="AC116" s="17"/>
      <c r="AD116" s="17"/>
      <c r="AE116" s="17"/>
      <c r="AF116" s="17">
        <v>62</v>
      </c>
      <c r="AG116" s="17">
        <v>75</v>
      </c>
      <c r="AH116" s="17"/>
      <c r="AI116" s="17"/>
      <c r="AJ116" s="17"/>
      <c r="AK116" s="17"/>
      <c r="AL116" s="17"/>
      <c r="AM116" s="17"/>
      <c r="AN116" s="17"/>
      <c r="AO116" s="17"/>
      <c r="AP116" s="17">
        <v>0</v>
      </c>
      <c r="AQ116" s="17">
        <v>0</v>
      </c>
      <c r="AR116" s="17">
        <v>0</v>
      </c>
      <c r="AS116" s="19">
        <v>44843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9">
        <v>50000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50"/>
      <c r="BS116" s="50"/>
      <c r="BT116" s="19">
        <v>40000</v>
      </c>
      <c r="BU116" s="19">
        <v>34000</v>
      </c>
      <c r="BV116" s="19">
        <v>28000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/>
      <c r="CC116" s="17">
        <v>0</v>
      </c>
      <c r="CD116" s="17">
        <v>0</v>
      </c>
      <c r="CE116" s="17">
        <v>0</v>
      </c>
      <c r="CF116" s="17">
        <v>0</v>
      </c>
      <c r="CG116" s="19">
        <v>35000</v>
      </c>
      <c r="CH116" s="19">
        <v>35000</v>
      </c>
      <c r="CI116" s="17">
        <v>0</v>
      </c>
      <c r="CJ116" s="19">
        <v>8143</v>
      </c>
      <c r="CK116" s="19">
        <v>57500</v>
      </c>
      <c r="CL116" s="19">
        <v>51500</v>
      </c>
      <c r="CM116" s="19">
        <v>130986</v>
      </c>
      <c r="CN116" s="17">
        <v>0</v>
      </c>
      <c r="CO116" s="17">
        <v>0</v>
      </c>
      <c r="CP116" s="23">
        <v>44843</v>
      </c>
      <c r="CQ116" s="59" t="s">
        <v>101</v>
      </c>
      <c r="CR116" s="60">
        <f>V116</f>
        <v>0.17</v>
      </c>
      <c r="CS116" s="59">
        <v>270000</v>
      </c>
      <c r="CT116" s="67">
        <f>CS116</f>
        <v>270000</v>
      </c>
      <c r="CU116" s="25">
        <f t="shared" si="21"/>
        <v>45900</v>
      </c>
      <c r="CV116" s="25">
        <f t="shared" si="16"/>
        <v>45900</v>
      </c>
      <c r="CW116" s="25">
        <f t="shared" si="17"/>
        <v>45900</v>
      </c>
      <c r="CX116" s="67">
        <f t="shared" si="18"/>
        <v>45900</v>
      </c>
      <c r="CY116" s="25">
        <f t="shared" si="19"/>
        <v>9180</v>
      </c>
      <c r="CZ116" s="52">
        <f>DB116/CP116</f>
        <v>0</v>
      </c>
      <c r="DA116" s="67">
        <v>0</v>
      </c>
      <c r="DB116" s="67">
        <v>0</v>
      </c>
      <c r="DC116" s="67" t="s">
        <v>142</v>
      </c>
      <c r="DD116" s="61">
        <f>AG116/(W116*2080)</f>
        <v>0.25755494505494503</v>
      </c>
      <c r="DE116" s="24" t="s">
        <v>111</v>
      </c>
    </row>
    <row r="117" spans="1:109" ht="24.95" hidden="1" customHeight="1" x14ac:dyDescent="0.3">
      <c r="A117" s="13" t="s">
        <v>929</v>
      </c>
      <c r="B117" s="14" t="s">
        <v>930</v>
      </c>
      <c r="C117" s="14" t="s">
        <v>926</v>
      </c>
      <c r="D117" s="15" t="s">
        <v>931</v>
      </c>
      <c r="E117" s="15" t="s">
        <v>932</v>
      </c>
      <c r="F117" s="16">
        <v>39413</v>
      </c>
      <c r="G117" s="15" t="s">
        <v>446</v>
      </c>
      <c r="H117" s="15" t="s">
        <v>447</v>
      </c>
      <c r="I117" s="15" t="s">
        <v>466</v>
      </c>
      <c r="J117" s="15" t="s">
        <v>126</v>
      </c>
      <c r="K117" s="15" t="s">
        <v>474</v>
      </c>
      <c r="L117" s="15" t="s">
        <v>518</v>
      </c>
      <c r="M117" s="17">
        <v>0</v>
      </c>
      <c r="N117" s="17">
        <v>0</v>
      </c>
      <c r="O117" s="17">
        <v>0</v>
      </c>
      <c r="P117" s="17">
        <v>0.03</v>
      </c>
      <c r="Q117" s="17">
        <v>1.5</v>
      </c>
      <c r="R117" s="17">
        <v>0.3</v>
      </c>
      <c r="S117" s="17">
        <v>0</v>
      </c>
      <c r="T117" s="17">
        <v>0</v>
      </c>
      <c r="U117" s="17"/>
      <c r="V117" s="17">
        <f t="shared" si="12"/>
        <v>1.83</v>
      </c>
      <c r="W117" s="17">
        <f t="shared" si="13"/>
        <v>1.5</v>
      </c>
      <c r="X117" s="17">
        <f t="shared" si="14"/>
        <v>0.32999999999999996</v>
      </c>
      <c r="Y117" s="20">
        <f t="shared" si="15"/>
        <v>18.032786885245898</v>
      </c>
      <c r="Z117" s="17">
        <v>71</v>
      </c>
      <c r="AA117" s="17">
        <v>78</v>
      </c>
      <c r="AB117" s="17"/>
      <c r="AC117" s="17"/>
      <c r="AD117" s="17"/>
      <c r="AE117" s="17"/>
      <c r="AF117" s="17">
        <v>702</v>
      </c>
      <c r="AG117" s="17">
        <v>772</v>
      </c>
      <c r="AH117" s="17"/>
      <c r="AI117" s="17"/>
      <c r="AJ117" s="17"/>
      <c r="AK117" s="17"/>
      <c r="AL117" s="17"/>
      <c r="AM117" s="17"/>
      <c r="AN117" s="17"/>
      <c r="AO117" s="17"/>
      <c r="AP117" s="17">
        <v>0</v>
      </c>
      <c r="AQ117" s="19">
        <v>73000</v>
      </c>
      <c r="AR117" s="17">
        <v>0</v>
      </c>
      <c r="AS117" s="19">
        <v>516030</v>
      </c>
      <c r="AT117" s="17">
        <v>0</v>
      </c>
      <c r="AU117" s="17">
        <v>0</v>
      </c>
      <c r="AV117" s="17">
        <v>0</v>
      </c>
      <c r="AW117" s="17">
        <v>0</v>
      </c>
      <c r="AX117" s="19">
        <v>35000</v>
      </c>
      <c r="AY117" s="17">
        <v>0</v>
      </c>
      <c r="AZ117" s="17">
        <v>0</v>
      </c>
      <c r="BA117" s="19">
        <v>50000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50"/>
      <c r="BS117" s="50"/>
      <c r="BT117" s="19">
        <v>384000</v>
      </c>
      <c r="BU117" s="19">
        <v>384000</v>
      </c>
      <c r="BV117" s="19">
        <v>310000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/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9">
        <v>68810</v>
      </c>
      <c r="CK117" s="19">
        <v>419000</v>
      </c>
      <c r="CL117" s="19">
        <v>457000</v>
      </c>
      <c r="CM117" s="19">
        <v>944840</v>
      </c>
      <c r="CN117" s="17">
        <v>0</v>
      </c>
      <c r="CO117" s="19">
        <v>73000</v>
      </c>
      <c r="CP117" s="23">
        <v>516030</v>
      </c>
      <c r="CQ117" s="59" t="s">
        <v>101</v>
      </c>
      <c r="CR117" s="60">
        <f>V117</f>
        <v>1.83</v>
      </c>
      <c r="CS117" s="59">
        <v>270000</v>
      </c>
      <c r="CT117" s="67">
        <f>CS117</f>
        <v>270000</v>
      </c>
      <c r="CU117" s="25">
        <f t="shared" si="21"/>
        <v>494100</v>
      </c>
      <c r="CV117" s="25">
        <f t="shared" si="16"/>
        <v>494100</v>
      </c>
      <c r="CW117" s="25">
        <f t="shared" si="17"/>
        <v>494100</v>
      </c>
      <c r="CX117" s="67">
        <f t="shared" si="18"/>
        <v>494100</v>
      </c>
      <c r="CY117" s="25">
        <f t="shared" si="19"/>
        <v>98820</v>
      </c>
      <c r="CZ117" s="52">
        <f t="shared" si="20"/>
        <v>0.19150049415731643</v>
      </c>
      <c r="DB117" s="67"/>
      <c r="DC117" s="67"/>
      <c r="DD117" s="28"/>
      <c r="DE117" s="24"/>
    </row>
    <row r="118" spans="1:109" ht="24.95" hidden="1" customHeight="1" x14ac:dyDescent="0.3">
      <c r="A118" s="13" t="s">
        <v>933</v>
      </c>
      <c r="B118" s="14" t="s">
        <v>934</v>
      </c>
      <c r="C118" s="14" t="s">
        <v>926</v>
      </c>
      <c r="D118" s="15" t="s">
        <v>931</v>
      </c>
      <c r="E118" s="15" t="s">
        <v>935</v>
      </c>
      <c r="F118" s="16">
        <v>39264</v>
      </c>
      <c r="G118" s="15" t="s">
        <v>446</v>
      </c>
      <c r="H118" s="15" t="s">
        <v>447</v>
      </c>
      <c r="I118" s="15" t="s">
        <v>466</v>
      </c>
      <c r="J118" s="15" t="s">
        <v>510</v>
      </c>
      <c r="K118" s="15" t="s">
        <v>474</v>
      </c>
      <c r="L118" s="15" t="s">
        <v>518</v>
      </c>
      <c r="M118" s="17">
        <v>0</v>
      </c>
      <c r="N118" s="17">
        <v>0</v>
      </c>
      <c r="O118" s="17">
        <v>0.16</v>
      </c>
      <c r="P118" s="17">
        <v>0.13</v>
      </c>
      <c r="Q118" s="17">
        <v>2</v>
      </c>
      <c r="R118" s="17">
        <v>0.3</v>
      </c>
      <c r="S118" s="17">
        <v>0</v>
      </c>
      <c r="T118" s="17">
        <v>0</v>
      </c>
      <c r="U118" s="17"/>
      <c r="V118" s="17">
        <f t="shared" si="12"/>
        <v>2.59</v>
      </c>
      <c r="W118" s="17">
        <f t="shared" si="13"/>
        <v>2.16</v>
      </c>
      <c r="X118" s="17">
        <f t="shared" si="14"/>
        <v>0.43</v>
      </c>
      <c r="Y118" s="20">
        <f t="shared" si="15"/>
        <v>16.602316602316602</v>
      </c>
      <c r="Z118" s="17">
        <v>26</v>
      </c>
      <c r="AA118" s="17">
        <v>30</v>
      </c>
      <c r="AB118" s="17"/>
      <c r="AC118" s="17"/>
      <c r="AD118" s="17"/>
      <c r="AE118" s="17"/>
      <c r="AF118" s="17">
        <v>640</v>
      </c>
      <c r="AG118" s="17">
        <v>738</v>
      </c>
      <c r="AH118" s="17"/>
      <c r="AI118" s="17"/>
      <c r="AJ118" s="17"/>
      <c r="AK118" s="17"/>
      <c r="AL118" s="17"/>
      <c r="AM118" s="17"/>
      <c r="AN118" s="17"/>
      <c r="AO118" s="17"/>
      <c r="AP118" s="19">
        <v>80500</v>
      </c>
      <c r="AQ118" s="19">
        <v>101200</v>
      </c>
      <c r="AR118" s="17">
        <v>0</v>
      </c>
      <c r="AS118" s="19">
        <v>436760</v>
      </c>
      <c r="AT118" s="19">
        <v>125000</v>
      </c>
      <c r="AU118" s="19">
        <v>125000</v>
      </c>
      <c r="AV118" s="17">
        <v>0</v>
      </c>
      <c r="AW118" s="19">
        <v>125000</v>
      </c>
      <c r="AX118" s="19">
        <v>30000</v>
      </c>
      <c r="AY118" s="19">
        <v>30000</v>
      </c>
      <c r="AZ118" s="17">
        <v>0</v>
      </c>
      <c r="BA118" s="19">
        <v>30000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50"/>
      <c r="BS118" s="50"/>
      <c r="BT118" s="19">
        <v>402000</v>
      </c>
      <c r="BU118" s="19">
        <v>570000</v>
      </c>
      <c r="BV118" s="19">
        <v>570000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/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7">
        <v>0</v>
      </c>
      <c r="CK118" s="19">
        <v>637500</v>
      </c>
      <c r="CL118" s="19">
        <v>826200</v>
      </c>
      <c r="CM118" s="19">
        <v>1161760</v>
      </c>
      <c r="CN118" s="19">
        <v>80500</v>
      </c>
      <c r="CO118" s="19">
        <v>101200</v>
      </c>
      <c r="CP118" s="23">
        <v>436760</v>
      </c>
      <c r="CQ118" s="59" t="s">
        <v>103</v>
      </c>
      <c r="CR118" s="60">
        <f t="shared" ref="CR118:CR124" si="22">V118</f>
        <v>2.59</v>
      </c>
      <c r="CS118" s="59">
        <v>270000</v>
      </c>
      <c r="CT118" s="67">
        <f>CS118</f>
        <v>270000</v>
      </c>
      <c r="CU118" s="25">
        <f t="shared" si="21"/>
        <v>699300</v>
      </c>
      <c r="CV118" s="25">
        <f t="shared" si="16"/>
        <v>699300</v>
      </c>
      <c r="CW118" s="25">
        <f t="shared" si="17"/>
        <v>699300</v>
      </c>
      <c r="CX118" s="67">
        <f t="shared" si="18"/>
        <v>699300</v>
      </c>
      <c r="CY118" s="25">
        <f t="shared" si="19"/>
        <v>139860</v>
      </c>
      <c r="CZ118" s="52">
        <f t="shared" si="20"/>
        <v>0.32022163201758402</v>
      </c>
      <c r="DB118" s="67"/>
      <c r="DC118" s="67"/>
      <c r="DD118" s="61">
        <f>AG118/(W118*2080)</f>
        <v>0.16426282051282051</v>
      </c>
      <c r="DE118" s="24" t="s">
        <v>111</v>
      </c>
    </row>
    <row r="119" spans="1:109" ht="24.95" hidden="1" customHeight="1" x14ac:dyDescent="0.3">
      <c r="A119" s="13" t="s">
        <v>936</v>
      </c>
      <c r="B119" s="14" t="s">
        <v>937</v>
      </c>
      <c r="C119" s="14" t="s">
        <v>926</v>
      </c>
      <c r="D119" s="15" t="s">
        <v>931</v>
      </c>
      <c r="E119" s="15" t="s">
        <v>938</v>
      </c>
      <c r="F119" s="16">
        <v>39413</v>
      </c>
      <c r="G119" s="15" t="s">
        <v>446</v>
      </c>
      <c r="H119" s="15" t="s">
        <v>447</v>
      </c>
      <c r="I119" s="15" t="s">
        <v>466</v>
      </c>
      <c r="J119" s="15" t="s">
        <v>467</v>
      </c>
      <c r="K119" s="15" t="s">
        <v>474</v>
      </c>
      <c r="L119" s="15" t="s">
        <v>518</v>
      </c>
      <c r="M119" s="17">
        <v>0</v>
      </c>
      <c r="N119" s="17">
        <v>0</v>
      </c>
      <c r="O119" s="17">
        <v>0</v>
      </c>
      <c r="P119" s="17">
        <v>1.31</v>
      </c>
      <c r="Q119" s="17">
        <v>2</v>
      </c>
      <c r="R119" s="17">
        <v>0.34</v>
      </c>
      <c r="S119" s="17">
        <v>0</v>
      </c>
      <c r="T119" s="17">
        <v>0</v>
      </c>
      <c r="U119" s="17"/>
      <c r="V119" s="17">
        <f t="shared" si="12"/>
        <v>3.65</v>
      </c>
      <c r="W119" s="17">
        <f t="shared" si="13"/>
        <v>2</v>
      </c>
      <c r="X119" s="17">
        <f t="shared" si="14"/>
        <v>1.6500000000000001</v>
      </c>
      <c r="Y119" s="20">
        <f t="shared" si="15"/>
        <v>45.205479452054796</v>
      </c>
      <c r="Z119" s="17">
        <v>10</v>
      </c>
      <c r="AA119" s="17">
        <v>10</v>
      </c>
      <c r="AB119" s="17"/>
      <c r="AC119" s="17"/>
      <c r="AD119" s="17"/>
      <c r="AE119" s="17"/>
      <c r="AF119" s="17">
        <v>815</v>
      </c>
      <c r="AG119" s="17">
        <v>750</v>
      </c>
      <c r="AH119" s="17"/>
      <c r="AI119" s="17"/>
      <c r="AJ119" s="17"/>
      <c r="AK119" s="17"/>
      <c r="AL119" s="17"/>
      <c r="AM119" s="17"/>
      <c r="AN119" s="17"/>
      <c r="AO119" s="17"/>
      <c r="AP119" s="19">
        <v>180000</v>
      </c>
      <c r="AQ119" s="19">
        <v>175400</v>
      </c>
      <c r="AR119" s="17">
        <v>0</v>
      </c>
      <c r="AS119" s="19">
        <v>618013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9">
        <v>130000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50"/>
      <c r="BS119" s="50"/>
      <c r="BT119" s="19">
        <v>771000</v>
      </c>
      <c r="BU119" s="19">
        <v>439000</v>
      </c>
      <c r="BV119" s="19">
        <v>439000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/>
      <c r="CC119" s="17">
        <v>0</v>
      </c>
      <c r="CD119" s="17">
        <v>0</v>
      </c>
      <c r="CE119" s="17">
        <v>0</v>
      </c>
      <c r="CF119" s="17">
        <v>0</v>
      </c>
      <c r="CG119" s="19">
        <v>300000</v>
      </c>
      <c r="CH119" s="19">
        <v>300000</v>
      </c>
      <c r="CI119" s="19">
        <v>213932</v>
      </c>
      <c r="CJ119" s="19">
        <v>150000</v>
      </c>
      <c r="CK119" s="19">
        <v>1101000</v>
      </c>
      <c r="CL119" s="19">
        <v>764400</v>
      </c>
      <c r="CM119" s="19">
        <v>1550945</v>
      </c>
      <c r="CN119" s="19">
        <v>180000</v>
      </c>
      <c r="CO119" s="19">
        <v>175400</v>
      </c>
      <c r="CP119" s="23">
        <v>618013</v>
      </c>
      <c r="CQ119" s="59" t="s">
        <v>101</v>
      </c>
      <c r="CR119" s="60">
        <f t="shared" si="22"/>
        <v>3.65</v>
      </c>
      <c r="CS119" s="59">
        <v>375000</v>
      </c>
      <c r="CT119" s="67">
        <f>CS119-(CS119*0.1)</f>
        <v>337500</v>
      </c>
      <c r="CU119" s="25">
        <f t="shared" ref="CU119:CU150" si="23">CR119*CT119</f>
        <v>1231875</v>
      </c>
      <c r="CV119" s="25">
        <f t="shared" si="16"/>
        <v>1231875</v>
      </c>
      <c r="CW119" s="25">
        <f t="shared" si="17"/>
        <v>1231875</v>
      </c>
      <c r="CX119" s="67">
        <f t="shared" si="18"/>
        <v>1231875</v>
      </c>
      <c r="CY119" s="25">
        <f t="shared" si="19"/>
        <v>246375</v>
      </c>
      <c r="CZ119" s="52">
        <f t="shared" si="20"/>
        <v>0.39865666256211441</v>
      </c>
      <c r="DB119" s="67"/>
      <c r="DC119" s="67"/>
      <c r="DD119" s="28"/>
      <c r="DE119" s="24" t="s">
        <v>104</v>
      </c>
    </row>
    <row r="120" spans="1:109" ht="24.95" hidden="1" customHeight="1" x14ac:dyDescent="0.3">
      <c r="A120" s="13" t="s">
        <v>939</v>
      </c>
      <c r="B120" s="14" t="s">
        <v>940</v>
      </c>
      <c r="C120" s="14" t="s">
        <v>926</v>
      </c>
      <c r="D120" s="15" t="s">
        <v>931</v>
      </c>
      <c r="E120" s="15" t="s">
        <v>941</v>
      </c>
      <c r="F120" s="16">
        <v>40392</v>
      </c>
      <c r="G120" s="15" t="s">
        <v>446</v>
      </c>
      <c r="H120" s="15" t="s">
        <v>447</v>
      </c>
      <c r="I120" s="15" t="s">
        <v>466</v>
      </c>
      <c r="J120" s="15" t="s">
        <v>467</v>
      </c>
      <c r="K120" s="15" t="s">
        <v>450</v>
      </c>
      <c r="L120" s="15" t="s">
        <v>518</v>
      </c>
      <c r="M120" s="17">
        <v>0</v>
      </c>
      <c r="N120" s="17">
        <v>0</v>
      </c>
      <c r="O120" s="17">
        <v>0.16</v>
      </c>
      <c r="P120" s="17">
        <v>0.13</v>
      </c>
      <c r="Q120" s="17">
        <v>1</v>
      </c>
      <c r="R120" s="17">
        <v>0.3</v>
      </c>
      <c r="S120" s="17">
        <v>0</v>
      </c>
      <c r="T120" s="17">
        <v>0</v>
      </c>
      <c r="U120" s="17"/>
      <c r="V120" s="17">
        <f t="shared" si="12"/>
        <v>1.59</v>
      </c>
      <c r="W120" s="17">
        <f t="shared" si="13"/>
        <v>1.1599999999999999</v>
      </c>
      <c r="X120" s="17">
        <f t="shared" si="14"/>
        <v>0.43</v>
      </c>
      <c r="Y120" s="20">
        <f t="shared" si="15"/>
        <v>27.044025157232703</v>
      </c>
      <c r="Z120" s="17">
        <v>28</v>
      </c>
      <c r="AA120" s="17">
        <v>28</v>
      </c>
      <c r="AB120" s="17"/>
      <c r="AC120" s="17"/>
      <c r="AD120" s="17"/>
      <c r="AE120" s="17"/>
      <c r="AF120" s="17">
        <v>420</v>
      </c>
      <c r="AG120" s="17">
        <v>420</v>
      </c>
      <c r="AH120" s="17"/>
      <c r="AI120" s="17"/>
      <c r="AJ120" s="17"/>
      <c r="AK120" s="17"/>
      <c r="AL120" s="17"/>
      <c r="AM120" s="17"/>
      <c r="AN120" s="17"/>
      <c r="AO120" s="17"/>
      <c r="AP120" s="17">
        <v>0</v>
      </c>
      <c r="AQ120" s="17">
        <v>0</v>
      </c>
      <c r="AR120" s="17">
        <v>0</v>
      </c>
      <c r="AS120" s="19">
        <v>326648</v>
      </c>
      <c r="AT120" s="17">
        <v>0</v>
      </c>
      <c r="AU120" s="19">
        <v>75000</v>
      </c>
      <c r="AV120" s="17">
        <v>0</v>
      </c>
      <c r="AW120" s="19">
        <v>120000</v>
      </c>
      <c r="AX120" s="17">
        <v>0</v>
      </c>
      <c r="AY120" s="19">
        <v>15000</v>
      </c>
      <c r="AZ120" s="17">
        <v>0</v>
      </c>
      <c r="BA120" s="19">
        <v>140000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50"/>
      <c r="BS120" s="50"/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/>
      <c r="CC120" s="17">
        <v>0</v>
      </c>
      <c r="CD120" s="17">
        <v>0</v>
      </c>
      <c r="CE120" s="17">
        <v>0</v>
      </c>
      <c r="CF120" s="17">
        <v>0</v>
      </c>
      <c r="CG120" s="19">
        <v>1230000</v>
      </c>
      <c r="CH120" s="19">
        <v>1280000</v>
      </c>
      <c r="CI120" s="17">
        <v>0</v>
      </c>
      <c r="CJ120" s="19">
        <v>98673</v>
      </c>
      <c r="CK120" s="19">
        <v>980000</v>
      </c>
      <c r="CL120" s="19">
        <v>390000</v>
      </c>
      <c r="CM120" s="19">
        <v>685321</v>
      </c>
      <c r="CN120" s="17">
        <v>0</v>
      </c>
      <c r="CO120" s="17">
        <v>0</v>
      </c>
      <c r="CP120" s="23">
        <v>326648</v>
      </c>
      <c r="CQ120" s="59" t="s">
        <v>101</v>
      </c>
      <c r="CR120" s="60">
        <f t="shared" si="22"/>
        <v>1.59</v>
      </c>
      <c r="CS120" s="59">
        <v>375000</v>
      </c>
      <c r="CT120" s="67">
        <f>CS120</f>
        <v>375000</v>
      </c>
      <c r="CU120" s="25">
        <f t="shared" si="23"/>
        <v>596250</v>
      </c>
      <c r="CV120" s="25">
        <f t="shared" si="16"/>
        <v>596250</v>
      </c>
      <c r="CW120" s="25">
        <f t="shared" si="17"/>
        <v>596250</v>
      </c>
      <c r="CX120" s="67">
        <f t="shared" si="18"/>
        <v>596250</v>
      </c>
      <c r="CY120" s="25">
        <f t="shared" si="19"/>
        <v>119250</v>
      </c>
      <c r="CZ120" s="52">
        <f t="shared" si="20"/>
        <v>0.36507188165854376</v>
      </c>
      <c r="DB120" s="67"/>
      <c r="DC120" s="67"/>
      <c r="DD120" s="28"/>
      <c r="DE120" s="24"/>
    </row>
    <row r="121" spans="1:109" ht="24.95" hidden="1" customHeight="1" x14ac:dyDescent="0.3">
      <c r="A121" s="13" t="s">
        <v>942</v>
      </c>
      <c r="B121" s="14" t="s">
        <v>943</v>
      </c>
      <c r="C121" s="14" t="s">
        <v>926</v>
      </c>
      <c r="D121" s="15" t="s">
        <v>931</v>
      </c>
      <c r="E121" s="15" t="s">
        <v>944</v>
      </c>
      <c r="F121" s="16">
        <v>39413</v>
      </c>
      <c r="G121" s="15" t="s">
        <v>446</v>
      </c>
      <c r="H121" s="15" t="s">
        <v>447</v>
      </c>
      <c r="I121" s="15" t="s">
        <v>466</v>
      </c>
      <c r="J121" s="15" t="s">
        <v>467</v>
      </c>
      <c r="K121" s="15" t="s">
        <v>461</v>
      </c>
      <c r="L121" s="15" t="s">
        <v>518</v>
      </c>
      <c r="M121" s="17">
        <v>0</v>
      </c>
      <c r="N121" s="17">
        <v>0</v>
      </c>
      <c r="O121" s="17">
        <v>0</v>
      </c>
      <c r="P121" s="17">
        <v>0.05</v>
      </c>
      <c r="Q121" s="17">
        <v>2</v>
      </c>
      <c r="R121" s="17">
        <v>0.3</v>
      </c>
      <c r="S121" s="17">
        <v>0</v>
      </c>
      <c r="T121" s="17">
        <v>0</v>
      </c>
      <c r="U121" s="17"/>
      <c r="V121" s="17">
        <f t="shared" si="12"/>
        <v>2.3499999999999996</v>
      </c>
      <c r="W121" s="17">
        <f t="shared" si="13"/>
        <v>2</v>
      </c>
      <c r="X121" s="17">
        <f t="shared" si="14"/>
        <v>0.35</v>
      </c>
      <c r="Y121" s="20">
        <f t="shared" si="15"/>
        <v>14.893617021276597</v>
      </c>
      <c r="Z121" s="17">
        <v>24</v>
      </c>
      <c r="AA121" s="17">
        <v>25</v>
      </c>
      <c r="AB121" s="17"/>
      <c r="AC121" s="17"/>
      <c r="AD121" s="17"/>
      <c r="AE121" s="17"/>
      <c r="AF121" s="17">
        <v>474</v>
      </c>
      <c r="AG121" s="17">
        <v>492</v>
      </c>
      <c r="AH121" s="17"/>
      <c r="AI121" s="17"/>
      <c r="AJ121" s="17"/>
      <c r="AK121" s="17"/>
      <c r="AL121" s="17"/>
      <c r="AM121" s="17"/>
      <c r="AN121" s="17"/>
      <c r="AO121" s="17"/>
      <c r="AP121" s="19">
        <v>70000</v>
      </c>
      <c r="AQ121" s="19">
        <v>147500</v>
      </c>
      <c r="AR121" s="17">
        <v>0</v>
      </c>
      <c r="AS121" s="19">
        <v>383548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9">
        <v>40000</v>
      </c>
      <c r="AZ121" s="17">
        <v>0</v>
      </c>
      <c r="BA121" s="19">
        <v>110000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50"/>
      <c r="BS121" s="50"/>
      <c r="BT121" s="19">
        <v>550000</v>
      </c>
      <c r="BU121" s="19">
        <v>394000</v>
      </c>
      <c r="BV121" s="19">
        <v>394000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/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9">
        <v>108612</v>
      </c>
      <c r="CK121" s="19">
        <v>620000</v>
      </c>
      <c r="CL121" s="19">
        <v>581500</v>
      </c>
      <c r="CM121" s="19">
        <v>996160</v>
      </c>
      <c r="CN121" s="19">
        <v>70000</v>
      </c>
      <c r="CO121" s="19">
        <v>147500</v>
      </c>
      <c r="CP121" s="23">
        <v>383548</v>
      </c>
      <c r="CQ121" s="59" t="s">
        <v>101</v>
      </c>
      <c r="CR121" s="60">
        <f t="shared" si="22"/>
        <v>2.3499999999999996</v>
      </c>
      <c r="CS121" s="59">
        <v>375000</v>
      </c>
      <c r="CT121" s="67">
        <f>CS121</f>
        <v>375000</v>
      </c>
      <c r="CU121" s="25">
        <f t="shared" si="23"/>
        <v>881249.99999999988</v>
      </c>
      <c r="CV121" s="25">
        <f t="shared" si="16"/>
        <v>881249.99999999988</v>
      </c>
      <c r="CW121" s="25">
        <f t="shared" si="17"/>
        <v>881249.99999999988</v>
      </c>
      <c r="CX121" s="67">
        <f t="shared" si="18"/>
        <v>881249.99999999988</v>
      </c>
      <c r="CY121" s="25">
        <f t="shared" si="19"/>
        <v>176250</v>
      </c>
      <c r="CZ121" s="52">
        <f t="shared" si="20"/>
        <v>0.45952527454190872</v>
      </c>
      <c r="DB121" s="67"/>
      <c r="DC121" s="67"/>
      <c r="DD121" s="28"/>
      <c r="DE121" s="24"/>
    </row>
    <row r="122" spans="1:109" ht="24.95" hidden="1" customHeight="1" x14ac:dyDescent="0.3">
      <c r="A122" s="13" t="s">
        <v>945</v>
      </c>
      <c r="B122" s="14" t="s">
        <v>946</v>
      </c>
      <c r="C122" s="14" t="s">
        <v>926</v>
      </c>
      <c r="D122" s="15" t="s">
        <v>931</v>
      </c>
      <c r="E122" s="15" t="s">
        <v>947</v>
      </c>
      <c r="F122" s="16">
        <v>39413</v>
      </c>
      <c r="G122" s="15" t="s">
        <v>446</v>
      </c>
      <c r="H122" s="15" t="s">
        <v>447</v>
      </c>
      <c r="I122" s="15" t="s">
        <v>466</v>
      </c>
      <c r="J122" s="15" t="s">
        <v>467</v>
      </c>
      <c r="K122" s="15" t="s">
        <v>474</v>
      </c>
      <c r="L122" s="15" t="s">
        <v>518</v>
      </c>
      <c r="M122" s="17">
        <v>0</v>
      </c>
      <c r="N122" s="17">
        <v>0.05</v>
      </c>
      <c r="O122" s="17">
        <v>0.74</v>
      </c>
      <c r="P122" s="17">
        <v>1.43</v>
      </c>
      <c r="Q122" s="17">
        <v>2</v>
      </c>
      <c r="R122" s="17">
        <v>0.4</v>
      </c>
      <c r="S122" s="17">
        <v>0</v>
      </c>
      <c r="T122" s="17">
        <v>0</v>
      </c>
      <c r="U122" s="17"/>
      <c r="V122" s="17">
        <f t="shared" si="12"/>
        <v>4.62</v>
      </c>
      <c r="W122" s="17">
        <f t="shared" si="13"/>
        <v>2.74</v>
      </c>
      <c r="X122" s="17">
        <f t="shared" si="14"/>
        <v>1.88</v>
      </c>
      <c r="Y122" s="20">
        <f t="shared" si="15"/>
        <v>40.692640692640694</v>
      </c>
      <c r="Z122" s="17">
        <v>15</v>
      </c>
      <c r="AA122" s="17">
        <v>16</v>
      </c>
      <c r="AB122" s="17"/>
      <c r="AC122" s="17"/>
      <c r="AD122" s="17"/>
      <c r="AE122" s="17"/>
      <c r="AF122" s="19">
        <v>1153</v>
      </c>
      <c r="AG122" s="19">
        <v>1230</v>
      </c>
      <c r="AH122" s="17"/>
      <c r="AI122" s="17"/>
      <c r="AJ122" s="17"/>
      <c r="AK122" s="17"/>
      <c r="AL122" s="17"/>
      <c r="AM122" s="17"/>
      <c r="AN122" s="17"/>
      <c r="AO122" s="17"/>
      <c r="AP122" s="19">
        <v>120000</v>
      </c>
      <c r="AQ122" s="19">
        <v>228500</v>
      </c>
      <c r="AR122" s="17">
        <v>0</v>
      </c>
      <c r="AS122" s="19">
        <v>724190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9">
        <v>20000</v>
      </c>
      <c r="AZ122" s="17">
        <v>0</v>
      </c>
      <c r="BA122" s="19">
        <v>124000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50"/>
      <c r="BS122" s="50"/>
      <c r="BT122" s="19">
        <v>804000</v>
      </c>
      <c r="BU122" s="19">
        <v>444000</v>
      </c>
      <c r="BV122" s="19">
        <v>444000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/>
      <c r="CC122" s="17">
        <v>0</v>
      </c>
      <c r="CD122" s="17">
        <v>0</v>
      </c>
      <c r="CE122" s="17">
        <v>0</v>
      </c>
      <c r="CF122" s="17">
        <v>0</v>
      </c>
      <c r="CG122" s="19">
        <v>916000</v>
      </c>
      <c r="CH122" s="19">
        <v>1216000</v>
      </c>
      <c r="CI122" s="19">
        <v>539181</v>
      </c>
      <c r="CJ122" s="19">
        <v>300000</v>
      </c>
      <c r="CK122" s="19">
        <v>1344000</v>
      </c>
      <c r="CL122" s="19">
        <v>1488500</v>
      </c>
      <c r="CM122" s="19">
        <v>2131371</v>
      </c>
      <c r="CN122" s="19">
        <v>120000</v>
      </c>
      <c r="CO122" s="19">
        <v>228500</v>
      </c>
      <c r="CP122" s="23">
        <v>724190</v>
      </c>
      <c r="CQ122" s="59" t="s">
        <v>101</v>
      </c>
      <c r="CR122" s="60">
        <f t="shared" si="22"/>
        <v>4.62</v>
      </c>
      <c r="CS122" s="59">
        <v>375000</v>
      </c>
      <c r="CT122" s="67">
        <f>CS122-(CS122*0.1)</f>
        <v>337500</v>
      </c>
      <c r="CU122" s="25">
        <f t="shared" si="23"/>
        <v>1559250</v>
      </c>
      <c r="CV122" s="25">
        <f t="shared" si="16"/>
        <v>1559250</v>
      </c>
      <c r="CW122" s="25">
        <f t="shared" si="17"/>
        <v>1559250</v>
      </c>
      <c r="CX122" s="67">
        <f t="shared" si="18"/>
        <v>1559250</v>
      </c>
      <c r="CY122" s="25">
        <f t="shared" si="19"/>
        <v>311850</v>
      </c>
      <c r="CZ122" s="52">
        <f t="shared" si="20"/>
        <v>0.43061903644071309</v>
      </c>
      <c r="DB122" s="67"/>
      <c r="DC122" s="67"/>
      <c r="DD122" s="28"/>
      <c r="DE122" s="24" t="s">
        <v>104</v>
      </c>
    </row>
    <row r="123" spans="1:109" ht="24.95" hidden="1" customHeight="1" x14ac:dyDescent="0.3">
      <c r="A123" s="13" t="s">
        <v>948</v>
      </c>
      <c r="B123" s="14" t="s">
        <v>949</v>
      </c>
      <c r="C123" s="14" t="s">
        <v>926</v>
      </c>
      <c r="D123" s="15" t="s">
        <v>931</v>
      </c>
      <c r="E123" s="15" t="s">
        <v>950</v>
      </c>
      <c r="F123" s="16">
        <v>39413</v>
      </c>
      <c r="G123" s="15" t="s">
        <v>446</v>
      </c>
      <c r="H123" s="15" t="s">
        <v>447</v>
      </c>
      <c r="I123" s="15" t="s">
        <v>466</v>
      </c>
      <c r="J123" s="15" t="s">
        <v>489</v>
      </c>
      <c r="K123" s="15" t="s">
        <v>450</v>
      </c>
      <c r="L123" s="15" t="s">
        <v>951</v>
      </c>
      <c r="M123" s="17">
        <v>1.5</v>
      </c>
      <c r="N123" s="17">
        <v>0</v>
      </c>
      <c r="O123" s="17">
        <v>0</v>
      </c>
      <c r="P123" s="17">
        <v>0.03</v>
      </c>
      <c r="Q123" s="17">
        <v>0</v>
      </c>
      <c r="R123" s="17">
        <v>0.3</v>
      </c>
      <c r="S123" s="17">
        <v>0</v>
      </c>
      <c r="T123" s="17">
        <v>0</v>
      </c>
      <c r="U123" s="17"/>
      <c r="V123" s="17">
        <f t="shared" si="12"/>
        <v>1.83</v>
      </c>
      <c r="W123" s="17">
        <f t="shared" si="13"/>
        <v>1.5</v>
      </c>
      <c r="X123" s="17">
        <f t="shared" si="14"/>
        <v>0.32999999999999996</v>
      </c>
      <c r="Y123" s="20">
        <f t="shared" si="15"/>
        <v>18.032786885245898</v>
      </c>
      <c r="Z123" s="17">
        <v>432</v>
      </c>
      <c r="AA123" s="17">
        <v>430</v>
      </c>
      <c r="AB123" s="17"/>
      <c r="AC123" s="17"/>
      <c r="AD123" s="17">
        <v>96</v>
      </c>
      <c r="AE123" s="17">
        <v>96</v>
      </c>
      <c r="AF123" s="17">
        <v>154</v>
      </c>
      <c r="AG123" s="17">
        <v>200</v>
      </c>
      <c r="AH123" s="17">
        <v>2</v>
      </c>
      <c r="AI123" s="17">
        <v>2</v>
      </c>
      <c r="AJ123" s="17"/>
      <c r="AK123" s="17"/>
      <c r="AL123" s="17"/>
      <c r="AM123" s="17"/>
      <c r="AN123" s="17"/>
      <c r="AO123" s="17"/>
      <c r="AP123" s="19">
        <v>150000</v>
      </c>
      <c r="AQ123" s="17">
        <v>0</v>
      </c>
      <c r="AR123" s="17">
        <v>0</v>
      </c>
      <c r="AS123" s="19">
        <v>501700</v>
      </c>
      <c r="AT123" s="17">
        <v>0</v>
      </c>
      <c r="AU123" s="17">
        <v>0</v>
      </c>
      <c r="AV123" s="17">
        <v>0</v>
      </c>
      <c r="AW123" s="17">
        <v>0</v>
      </c>
      <c r="AX123" s="19">
        <v>120000</v>
      </c>
      <c r="AY123" s="19">
        <v>120000</v>
      </c>
      <c r="AZ123" s="17">
        <v>0</v>
      </c>
      <c r="BA123" s="19">
        <v>120000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50"/>
      <c r="BS123" s="50"/>
      <c r="BT123" s="19">
        <v>520000</v>
      </c>
      <c r="BU123" s="19">
        <v>416000</v>
      </c>
      <c r="BV123" s="19">
        <v>416000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/>
      <c r="CC123" s="17">
        <v>0</v>
      </c>
      <c r="CD123" s="17">
        <v>0</v>
      </c>
      <c r="CE123" s="17">
        <v>0</v>
      </c>
      <c r="CF123" s="17">
        <v>0</v>
      </c>
      <c r="CG123" s="19">
        <v>140000</v>
      </c>
      <c r="CH123" s="19">
        <v>24000</v>
      </c>
      <c r="CI123" s="17">
        <v>0</v>
      </c>
      <c r="CJ123" s="19">
        <v>110000</v>
      </c>
      <c r="CK123" s="19">
        <v>930000</v>
      </c>
      <c r="CL123" s="19">
        <v>560000</v>
      </c>
      <c r="CM123" s="19">
        <v>1147700</v>
      </c>
      <c r="CN123" s="19">
        <v>150000</v>
      </c>
      <c r="CO123" s="17">
        <v>0</v>
      </c>
      <c r="CP123" s="23">
        <v>501700</v>
      </c>
      <c r="CQ123" s="59" t="s">
        <v>101</v>
      </c>
      <c r="CR123" s="60">
        <f t="shared" si="22"/>
        <v>1.83</v>
      </c>
      <c r="CS123" s="59">
        <v>320000</v>
      </c>
      <c r="CT123" s="67">
        <f t="shared" ref="CT123:CT129" si="24">CS123</f>
        <v>320000</v>
      </c>
      <c r="CU123" s="25">
        <f t="shared" si="23"/>
        <v>585600</v>
      </c>
      <c r="CV123" s="25">
        <f t="shared" si="16"/>
        <v>585600</v>
      </c>
      <c r="CW123" s="25">
        <f t="shared" si="17"/>
        <v>585600</v>
      </c>
      <c r="CX123" s="67">
        <f t="shared" si="18"/>
        <v>585600</v>
      </c>
      <c r="CY123" s="25">
        <f t="shared" si="19"/>
        <v>117120</v>
      </c>
      <c r="CZ123" s="52">
        <f t="shared" si="20"/>
        <v>0.23344628263902731</v>
      </c>
      <c r="DB123" s="67"/>
      <c r="DC123" s="67"/>
      <c r="DD123" s="61">
        <f>AG123/(W123*2080)</f>
        <v>6.4102564102564097E-2</v>
      </c>
      <c r="DE123" s="24" t="s">
        <v>111</v>
      </c>
    </row>
    <row r="124" spans="1:109" ht="24.95" hidden="1" customHeight="1" x14ac:dyDescent="0.3">
      <c r="A124" s="13" t="s">
        <v>952</v>
      </c>
      <c r="B124" s="14" t="s">
        <v>953</v>
      </c>
      <c r="C124" s="14" t="s">
        <v>926</v>
      </c>
      <c r="D124" s="15" t="s">
        <v>931</v>
      </c>
      <c r="E124" s="15" t="s">
        <v>954</v>
      </c>
      <c r="F124" s="16">
        <v>39413</v>
      </c>
      <c r="G124" s="15" t="s">
        <v>446</v>
      </c>
      <c r="H124" s="15" t="s">
        <v>447</v>
      </c>
      <c r="I124" s="15" t="s">
        <v>466</v>
      </c>
      <c r="J124" s="15" t="s">
        <v>467</v>
      </c>
      <c r="K124" s="15" t="s">
        <v>461</v>
      </c>
      <c r="L124" s="15" t="s">
        <v>518</v>
      </c>
      <c r="M124" s="17">
        <v>0</v>
      </c>
      <c r="N124" s="17">
        <v>0</v>
      </c>
      <c r="O124" s="17">
        <v>0</v>
      </c>
      <c r="P124" s="17">
        <v>0.05</v>
      </c>
      <c r="Q124" s="17">
        <v>2</v>
      </c>
      <c r="R124" s="17">
        <v>0.3</v>
      </c>
      <c r="S124" s="17">
        <v>0</v>
      </c>
      <c r="T124" s="17">
        <v>0</v>
      </c>
      <c r="U124" s="17"/>
      <c r="V124" s="17">
        <f t="shared" si="12"/>
        <v>2.3499999999999996</v>
      </c>
      <c r="W124" s="17">
        <f t="shared" si="13"/>
        <v>2</v>
      </c>
      <c r="X124" s="17">
        <f t="shared" si="14"/>
        <v>0.35</v>
      </c>
      <c r="Y124" s="20">
        <f t="shared" si="15"/>
        <v>14.893617021276597</v>
      </c>
      <c r="Z124" s="17">
        <v>56</v>
      </c>
      <c r="AA124" s="17">
        <v>50</v>
      </c>
      <c r="AB124" s="17"/>
      <c r="AC124" s="17"/>
      <c r="AD124" s="17"/>
      <c r="AE124" s="17"/>
      <c r="AF124" s="17">
        <v>541</v>
      </c>
      <c r="AG124" s="17">
        <v>483</v>
      </c>
      <c r="AH124" s="17"/>
      <c r="AI124" s="17"/>
      <c r="AJ124" s="17"/>
      <c r="AK124" s="17"/>
      <c r="AL124" s="17"/>
      <c r="AM124" s="17"/>
      <c r="AN124" s="17"/>
      <c r="AO124" s="17"/>
      <c r="AP124" s="19">
        <v>180000</v>
      </c>
      <c r="AQ124" s="19">
        <v>200000</v>
      </c>
      <c r="AR124" s="17">
        <v>0</v>
      </c>
      <c r="AS124" s="19">
        <v>412320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9">
        <v>80000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50"/>
      <c r="BS124" s="50"/>
      <c r="BT124" s="19">
        <v>600000</v>
      </c>
      <c r="BU124" s="19">
        <v>511000</v>
      </c>
      <c r="BV124" s="19">
        <v>511000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/>
      <c r="CC124" s="17">
        <v>0</v>
      </c>
      <c r="CD124" s="17">
        <v>0</v>
      </c>
      <c r="CE124" s="17">
        <v>0</v>
      </c>
      <c r="CF124" s="17">
        <v>0</v>
      </c>
      <c r="CG124" s="19">
        <v>35000</v>
      </c>
      <c r="CH124" s="19">
        <v>35000</v>
      </c>
      <c r="CI124" s="17">
        <v>0</v>
      </c>
      <c r="CJ124" s="19">
        <v>44420</v>
      </c>
      <c r="CK124" s="19">
        <v>815000</v>
      </c>
      <c r="CL124" s="19">
        <v>711000</v>
      </c>
      <c r="CM124" s="19">
        <v>1047740</v>
      </c>
      <c r="CN124" s="19">
        <v>180000</v>
      </c>
      <c r="CO124" s="19">
        <v>200000</v>
      </c>
      <c r="CP124" s="23">
        <v>412320</v>
      </c>
      <c r="CQ124" s="59" t="s">
        <v>101</v>
      </c>
      <c r="CR124" s="60">
        <f t="shared" si="22"/>
        <v>2.3499999999999996</v>
      </c>
      <c r="CS124" s="59">
        <v>375000</v>
      </c>
      <c r="CT124" s="67">
        <f t="shared" si="24"/>
        <v>375000</v>
      </c>
      <c r="CU124" s="25">
        <f t="shared" si="23"/>
        <v>881249.99999999988</v>
      </c>
      <c r="CV124" s="25">
        <f t="shared" si="16"/>
        <v>881249.99999999988</v>
      </c>
      <c r="CW124" s="25">
        <f t="shared" si="17"/>
        <v>881249.99999999988</v>
      </c>
      <c r="CX124" s="67">
        <f t="shared" si="18"/>
        <v>881249.99999999988</v>
      </c>
      <c r="CY124" s="25">
        <f t="shared" si="19"/>
        <v>176250</v>
      </c>
      <c r="CZ124" s="52">
        <f t="shared" si="20"/>
        <v>0.4274592549476135</v>
      </c>
      <c r="DB124" s="67"/>
      <c r="DC124" s="67"/>
      <c r="DD124" s="28"/>
      <c r="DE124" s="24"/>
    </row>
    <row r="125" spans="1:109" ht="24.95" hidden="1" customHeight="1" x14ac:dyDescent="0.3">
      <c r="A125" s="13" t="s">
        <v>955</v>
      </c>
      <c r="B125" s="14" t="s">
        <v>956</v>
      </c>
      <c r="C125" s="14" t="s">
        <v>926</v>
      </c>
      <c r="D125" s="15" t="s">
        <v>931</v>
      </c>
      <c r="E125" s="15" t="s">
        <v>652</v>
      </c>
      <c r="F125" s="16">
        <v>39413</v>
      </c>
      <c r="G125" s="15" t="s">
        <v>446</v>
      </c>
      <c r="H125" s="15" t="s">
        <v>447</v>
      </c>
      <c r="I125" s="15" t="s">
        <v>448</v>
      </c>
      <c r="J125" s="15" t="s">
        <v>653</v>
      </c>
      <c r="K125" s="15" t="s">
        <v>482</v>
      </c>
      <c r="L125" s="15" t="s">
        <v>518</v>
      </c>
      <c r="M125" s="17">
        <v>0</v>
      </c>
      <c r="N125" s="17">
        <v>0</v>
      </c>
      <c r="O125" s="17">
        <v>0.16</v>
      </c>
      <c r="P125" s="17">
        <v>0.06</v>
      </c>
      <c r="Q125" s="17">
        <v>1</v>
      </c>
      <c r="R125" s="17">
        <v>0.3</v>
      </c>
      <c r="S125" s="17">
        <v>0</v>
      </c>
      <c r="T125" s="17">
        <v>0</v>
      </c>
      <c r="U125" s="17"/>
      <c r="V125" s="17">
        <f t="shared" si="12"/>
        <v>1.52</v>
      </c>
      <c r="W125" s="17">
        <f t="shared" si="13"/>
        <v>1.1599999999999999</v>
      </c>
      <c r="X125" s="17">
        <f t="shared" si="14"/>
        <v>0.36</v>
      </c>
      <c r="Y125" s="20">
        <f t="shared" si="15"/>
        <v>23.684210526315788</v>
      </c>
      <c r="Z125" s="17">
        <v>10</v>
      </c>
      <c r="AA125" s="17">
        <v>10</v>
      </c>
      <c r="AB125" s="17">
        <v>6</v>
      </c>
      <c r="AC125" s="17">
        <v>6</v>
      </c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>
        <v>0</v>
      </c>
      <c r="AQ125" s="19">
        <v>175000</v>
      </c>
      <c r="AR125" s="17">
        <v>0</v>
      </c>
      <c r="AS125" s="19">
        <v>419760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9">
        <v>162000</v>
      </c>
      <c r="BG125" s="19">
        <v>162000</v>
      </c>
      <c r="BH125" s="19">
        <v>162000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50">
        <f>4000*12*AC125</f>
        <v>288000</v>
      </c>
      <c r="BS125" s="50"/>
      <c r="BT125" s="19">
        <v>596000</v>
      </c>
      <c r="BU125" s="19">
        <v>547000</v>
      </c>
      <c r="BV125" s="19">
        <v>547000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/>
      <c r="CC125" s="17">
        <v>0</v>
      </c>
      <c r="CD125" s="17">
        <v>0</v>
      </c>
      <c r="CE125" s="17">
        <v>0</v>
      </c>
      <c r="CF125" s="17">
        <v>0</v>
      </c>
      <c r="CG125" s="19">
        <v>352700</v>
      </c>
      <c r="CH125" s="19">
        <v>344000</v>
      </c>
      <c r="CI125" s="17">
        <v>0</v>
      </c>
      <c r="CJ125" s="19">
        <v>20000</v>
      </c>
      <c r="CK125" s="19">
        <v>948700</v>
      </c>
      <c r="CL125" s="19">
        <v>1066000</v>
      </c>
      <c r="CM125" s="19">
        <v>1148760</v>
      </c>
      <c r="CN125" s="17">
        <v>0</v>
      </c>
      <c r="CO125" s="19">
        <v>175000</v>
      </c>
      <c r="CP125" s="23">
        <v>419760</v>
      </c>
      <c r="CQ125" s="59" t="s">
        <v>72</v>
      </c>
      <c r="CR125" s="59">
        <f>AC125</f>
        <v>6</v>
      </c>
      <c r="CS125" s="59">
        <v>260000</v>
      </c>
      <c r="CT125" s="67">
        <f t="shared" si="24"/>
        <v>260000</v>
      </c>
      <c r="CU125" s="25">
        <f t="shared" si="23"/>
        <v>1560000</v>
      </c>
      <c r="CV125" s="25">
        <f t="shared" si="16"/>
        <v>1272000</v>
      </c>
      <c r="CW125" s="25">
        <f t="shared" si="17"/>
        <v>1272000</v>
      </c>
      <c r="CX125" s="67">
        <f t="shared" si="18"/>
        <v>1272000</v>
      </c>
      <c r="CY125" s="25">
        <f t="shared" si="19"/>
        <v>254400</v>
      </c>
      <c r="CZ125" s="52">
        <f t="shared" si="20"/>
        <v>0.60606060606060608</v>
      </c>
      <c r="DB125" s="67"/>
      <c r="DC125" s="67"/>
      <c r="DD125" s="28"/>
      <c r="DE125" s="24"/>
    </row>
    <row r="126" spans="1:109" ht="24.95" hidden="1" customHeight="1" x14ac:dyDescent="0.3">
      <c r="A126" s="13" t="s">
        <v>957</v>
      </c>
      <c r="B126" s="14" t="s">
        <v>958</v>
      </c>
      <c r="C126" s="14" t="s">
        <v>959</v>
      </c>
      <c r="D126" s="15" t="s">
        <v>960</v>
      </c>
      <c r="E126" s="15" t="s">
        <v>961</v>
      </c>
      <c r="F126" s="16">
        <v>39234</v>
      </c>
      <c r="G126" s="15" t="s">
        <v>446</v>
      </c>
      <c r="H126" s="15" t="s">
        <v>447</v>
      </c>
      <c r="I126" s="15" t="s">
        <v>466</v>
      </c>
      <c r="J126" s="15" t="s">
        <v>489</v>
      </c>
      <c r="K126" s="15" t="s">
        <v>461</v>
      </c>
      <c r="L126" s="15" t="s">
        <v>550</v>
      </c>
      <c r="M126" s="17">
        <v>0</v>
      </c>
      <c r="N126" s="17">
        <v>0</v>
      </c>
      <c r="O126" s="17">
        <v>1</v>
      </c>
      <c r="P126" s="17">
        <v>0</v>
      </c>
      <c r="Q126" s="17">
        <v>2.75</v>
      </c>
      <c r="R126" s="17">
        <v>0.25</v>
      </c>
      <c r="S126" s="17">
        <v>0</v>
      </c>
      <c r="T126" s="17">
        <v>0</v>
      </c>
      <c r="U126" s="17"/>
      <c r="V126" s="17">
        <f t="shared" si="12"/>
        <v>4</v>
      </c>
      <c r="W126" s="17">
        <f t="shared" si="13"/>
        <v>3.75</v>
      </c>
      <c r="X126" s="17">
        <f t="shared" si="14"/>
        <v>0.25</v>
      </c>
      <c r="Y126" s="20">
        <f t="shared" si="15"/>
        <v>6.25</v>
      </c>
      <c r="Z126" s="17">
        <v>124</v>
      </c>
      <c r="AA126" s="17">
        <v>124</v>
      </c>
      <c r="AB126" s="17"/>
      <c r="AC126" s="17"/>
      <c r="AD126" s="17">
        <v>13</v>
      </c>
      <c r="AE126" s="17">
        <v>13</v>
      </c>
      <c r="AF126" s="19">
        <v>1432</v>
      </c>
      <c r="AG126" s="19">
        <v>1450</v>
      </c>
      <c r="AH126" s="17">
        <v>3</v>
      </c>
      <c r="AI126" s="17">
        <v>3</v>
      </c>
      <c r="AJ126" s="17"/>
      <c r="AK126" s="17"/>
      <c r="AL126" s="17"/>
      <c r="AM126" s="17"/>
      <c r="AN126" s="17"/>
      <c r="AO126" s="17"/>
      <c r="AP126" s="19">
        <v>92700</v>
      </c>
      <c r="AQ126" s="19">
        <v>96200</v>
      </c>
      <c r="AR126" s="17">
        <v>0</v>
      </c>
      <c r="AS126" s="19">
        <v>415000</v>
      </c>
      <c r="AT126" s="17">
        <v>0</v>
      </c>
      <c r="AU126" s="17">
        <v>0</v>
      </c>
      <c r="AV126" s="17">
        <v>0</v>
      </c>
      <c r="AW126" s="17">
        <v>0</v>
      </c>
      <c r="AX126" s="19">
        <v>100000</v>
      </c>
      <c r="AY126" s="19">
        <v>50000</v>
      </c>
      <c r="AZ126" s="17">
        <v>0</v>
      </c>
      <c r="BA126" s="19">
        <v>245000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50"/>
      <c r="BS126" s="50"/>
      <c r="BT126" s="19">
        <v>399000</v>
      </c>
      <c r="BU126" s="19">
        <v>489300</v>
      </c>
      <c r="BV126" s="19">
        <v>489000</v>
      </c>
      <c r="BW126" s="19">
        <v>266700</v>
      </c>
      <c r="BX126" s="17">
        <v>0</v>
      </c>
      <c r="BY126" s="17">
        <v>0</v>
      </c>
      <c r="BZ126" s="17">
        <v>0</v>
      </c>
      <c r="CA126" s="17">
        <v>0</v>
      </c>
      <c r="CB126" s="17"/>
      <c r="CC126" s="17">
        <v>0</v>
      </c>
      <c r="CD126" s="17">
        <v>0</v>
      </c>
      <c r="CE126" s="17">
        <v>0</v>
      </c>
      <c r="CF126" s="17">
        <v>0</v>
      </c>
      <c r="CG126" s="19">
        <v>47000</v>
      </c>
      <c r="CH126" s="19">
        <v>91023</v>
      </c>
      <c r="CI126" s="17">
        <v>0</v>
      </c>
      <c r="CJ126" s="19">
        <v>65340</v>
      </c>
      <c r="CK126" s="19">
        <v>591700</v>
      </c>
      <c r="CL126" s="19">
        <v>726523</v>
      </c>
      <c r="CM126" s="19">
        <v>1481040</v>
      </c>
      <c r="CN126" s="19">
        <v>92700</v>
      </c>
      <c r="CO126" s="19">
        <v>96200</v>
      </c>
      <c r="CP126" s="23">
        <v>415000</v>
      </c>
      <c r="CQ126" s="59" t="s">
        <v>101</v>
      </c>
      <c r="CR126" s="60">
        <f>V126</f>
        <v>4</v>
      </c>
      <c r="CS126" s="59">
        <v>320000</v>
      </c>
      <c r="CT126" s="67">
        <f t="shared" si="24"/>
        <v>320000</v>
      </c>
      <c r="CU126" s="25">
        <f t="shared" si="23"/>
        <v>1280000</v>
      </c>
      <c r="CV126" s="25">
        <f t="shared" si="16"/>
        <v>1280000</v>
      </c>
      <c r="CW126" s="25">
        <f t="shared" si="17"/>
        <v>1280000</v>
      </c>
      <c r="CX126" s="67">
        <f t="shared" si="18"/>
        <v>1280000</v>
      </c>
      <c r="CY126" s="25">
        <f t="shared" si="19"/>
        <v>256000</v>
      </c>
      <c r="CZ126" s="52">
        <f t="shared" si="20"/>
        <v>0.61686746987951813</v>
      </c>
      <c r="DB126" s="67"/>
      <c r="DC126" s="67"/>
      <c r="DD126" s="61">
        <f>AG126/(W126*2080)</f>
        <v>0.1858974358974359</v>
      </c>
      <c r="DE126" s="24" t="s">
        <v>111</v>
      </c>
    </row>
    <row r="127" spans="1:109" ht="24.95" hidden="1" customHeight="1" x14ac:dyDescent="0.3">
      <c r="A127" s="13" t="s">
        <v>962</v>
      </c>
      <c r="B127" s="14" t="s">
        <v>963</v>
      </c>
      <c r="C127" s="14" t="s">
        <v>964</v>
      </c>
      <c r="D127" s="15" t="s">
        <v>965</v>
      </c>
      <c r="E127" s="15" t="s">
        <v>966</v>
      </c>
      <c r="F127" s="16">
        <v>39238</v>
      </c>
      <c r="G127" s="15" t="s">
        <v>446</v>
      </c>
      <c r="H127" s="15" t="s">
        <v>447</v>
      </c>
      <c r="I127" s="15" t="s">
        <v>448</v>
      </c>
      <c r="J127" s="15" t="s">
        <v>449</v>
      </c>
      <c r="K127" s="15" t="s">
        <v>450</v>
      </c>
      <c r="L127" s="15" t="s">
        <v>451</v>
      </c>
      <c r="M127" s="17">
        <v>0</v>
      </c>
      <c r="N127" s="17">
        <v>0</v>
      </c>
      <c r="O127" s="17">
        <v>0</v>
      </c>
      <c r="P127" s="17">
        <v>0</v>
      </c>
      <c r="Q127" s="17">
        <v>5</v>
      </c>
      <c r="R127" s="17">
        <v>0.3</v>
      </c>
      <c r="S127" s="17">
        <v>0</v>
      </c>
      <c r="T127" s="17">
        <v>0</v>
      </c>
      <c r="U127" s="17"/>
      <c r="V127" s="17">
        <f t="shared" si="12"/>
        <v>5.3</v>
      </c>
      <c r="W127" s="17">
        <f t="shared" si="13"/>
        <v>5</v>
      </c>
      <c r="X127" s="17">
        <f t="shared" si="14"/>
        <v>0.3</v>
      </c>
      <c r="Y127" s="20">
        <f t="shared" si="15"/>
        <v>5.6603773584905666</v>
      </c>
      <c r="Z127" s="17">
        <v>24</v>
      </c>
      <c r="AA127" s="17">
        <v>25</v>
      </c>
      <c r="AB127" s="17"/>
      <c r="AC127" s="17"/>
      <c r="AD127" s="17"/>
      <c r="AE127" s="17"/>
      <c r="AF127" s="19">
        <v>5140</v>
      </c>
      <c r="AG127" s="19">
        <v>5500</v>
      </c>
      <c r="AH127" s="17"/>
      <c r="AI127" s="17"/>
      <c r="AJ127" s="17">
        <v>0</v>
      </c>
      <c r="AK127" s="17">
        <v>5</v>
      </c>
      <c r="AL127" s="17">
        <v>15</v>
      </c>
      <c r="AM127" s="17">
        <v>5</v>
      </c>
      <c r="AN127" s="17">
        <v>0</v>
      </c>
      <c r="AO127" s="17">
        <v>25</v>
      </c>
      <c r="AP127" s="19">
        <v>210000</v>
      </c>
      <c r="AQ127" s="19">
        <v>129100</v>
      </c>
      <c r="AR127" s="17">
        <v>0</v>
      </c>
      <c r="AS127" s="19">
        <v>330000</v>
      </c>
      <c r="AT127" s="17">
        <v>0</v>
      </c>
      <c r="AU127" s="17">
        <v>0</v>
      </c>
      <c r="AV127" s="17">
        <v>0</v>
      </c>
      <c r="AW127" s="17">
        <v>0</v>
      </c>
      <c r="AX127" s="19">
        <v>50000</v>
      </c>
      <c r="AY127" s="17">
        <v>0</v>
      </c>
      <c r="AZ127" s="17">
        <v>0</v>
      </c>
      <c r="BA127" s="19">
        <v>250000</v>
      </c>
      <c r="BB127" s="17">
        <v>0</v>
      </c>
      <c r="BC127" s="17">
        <v>0</v>
      </c>
      <c r="BD127" s="17">
        <v>0</v>
      </c>
      <c r="BE127" s="17">
        <v>0</v>
      </c>
      <c r="BF127" s="19">
        <v>176954</v>
      </c>
      <c r="BG127" s="19">
        <v>533560</v>
      </c>
      <c r="BH127" s="17">
        <v>0</v>
      </c>
      <c r="BI127" s="19">
        <v>617800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50">
        <f>80*AG127</f>
        <v>440000</v>
      </c>
      <c r="BS127" s="50"/>
      <c r="BT127" s="19">
        <v>400000</v>
      </c>
      <c r="BU127" s="19">
        <v>568000</v>
      </c>
      <c r="BV127" s="19">
        <v>624000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/>
      <c r="CC127" s="17">
        <v>0</v>
      </c>
      <c r="CD127" s="17">
        <v>0</v>
      </c>
      <c r="CE127" s="17">
        <v>0</v>
      </c>
      <c r="CF127" s="17">
        <v>0</v>
      </c>
      <c r="CG127" s="19">
        <v>33061</v>
      </c>
      <c r="CH127" s="19">
        <v>50000</v>
      </c>
      <c r="CI127" s="17">
        <v>0</v>
      </c>
      <c r="CJ127" s="19">
        <v>80000</v>
      </c>
      <c r="CK127" s="19">
        <v>870015</v>
      </c>
      <c r="CL127" s="19">
        <v>1280660</v>
      </c>
      <c r="CM127" s="19">
        <v>1901800</v>
      </c>
      <c r="CN127" s="19">
        <v>210000</v>
      </c>
      <c r="CO127" s="19">
        <v>129100</v>
      </c>
      <c r="CP127" s="23">
        <v>330000</v>
      </c>
      <c r="CQ127" s="59" t="s">
        <v>98</v>
      </c>
      <c r="CR127" s="59">
        <f>AG127</f>
        <v>5500</v>
      </c>
      <c r="CS127" s="59">
        <v>350</v>
      </c>
      <c r="CT127" s="67">
        <f t="shared" si="24"/>
        <v>350</v>
      </c>
      <c r="CU127" s="25">
        <f t="shared" si="23"/>
        <v>1925000</v>
      </c>
      <c r="CV127" s="25">
        <f t="shared" si="16"/>
        <v>1485000</v>
      </c>
      <c r="CW127" s="25">
        <f t="shared" si="17"/>
        <v>1485000</v>
      </c>
      <c r="CX127" s="67">
        <f t="shared" si="18"/>
        <v>1485000</v>
      </c>
      <c r="CY127" s="25">
        <f t="shared" si="19"/>
        <v>297000</v>
      </c>
      <c r="CZ127" s="52">
        <f t="shared" si="20"/>
        <v>0.9</v>
      </c>
      <c r="DB127" s="67"/>
      <c r="DC127" s="67"/>
      <c r="DD127" s="28"/>
      <c r="DE127" s="24"/>
    </row>
    <row r="128" spans="1:109" ht="24.95" hidden="1" customHeight="1" x14ac:dyDescent="0.3">
      <c r="A128" s="13" t="s">
        <v>967</v>
      </c>
      <c r="B128" s="14" t="s">
        <v>968</v>
      </c>
      <c r="C128" s="14" t="s">
        <v>969</v>
      </c>
      <c r="D128" s="15" t="s">
        <v>970</v>
      </c>
      <c r="E128" s="15" t="s">
        <v>971</v>
      </c>
      <c r="F128" s="16">
        <v>39251</v>
      </c>
      <c r="G128" s="15" t="s">
        <v>446</v>
      </c>
      <c r="H128" s="15" t="s">
        <v>447</v>
      </c>
      <c r="I128" s="15" t="s">
        <v>448</v>
      </c>
      <c r="J128" s="15" t="s">
        <v>481</v>
      </c>
      <c r="K128" s="15" t="s">
        <v>450</v>
      </c>
      <c r="L128" s="15" t="s">
        <v>451</v>
      </c>
      <c r="M128" s="17">
        <v>0.25</v>
      </c>
      <c r="N128" s="17">
        <v>0</v>
      </c>
      <c r="O128" s="17">
        <v>0</v>
      </c>
      <c r="P128" s="17">
        <v>0</v>
      </c>
      <c r="Q128" s="17">
        <v>0.6</v>
      </c>
      <c r="R128" s="17">
        <v>0.25</v>
      </c>
      <c r="S128" s="17">
        <v>0</v>
      </c>
      <c r="T128" s="17">
        <v>0</v>
      </c>
      <c r="U128" s="17">
        <v>0</v>
      </c>
      <c r="V128" s="17">
        <f t="shared" si="12"/>
        <v>1.1000000000000001</v>
      </c>
      <c r="W128" s="17">
        <f t="shared" si="13"/>
        <v>0.85</v>
      </c>
      <c r="X128" s="17">
        <f t="shared" si="14"/>
        <v>0.25</v>
      </c>
      <c r="Y128" s="20">
        <f t="shared" si="15"/>
        <v>22.727272727272727</v>
      </c>
      <c r="Z128" s="17">
        <v>10</v>
      </c>
      <c r="AA128" s="17">
        <v>12</v>
      </c>
      <c r="AB128" s="17">
        <v>0</v>
      </c>
      <c r="AC128" s="17">
        <v>0</v>
      </c>
      <c r="AD128" s="17"/>
      <c r="AE128" s="17"/>
      <c r="AF128" s="17">
        <v>200</v>
      </c>
      <c r="AG128" s="17">
        <v>712</v>
      </c>
      <c r="AH128" s="17"/>
      <c r="AI128" s="17"/>
      <c r="AJ128" s="17">
        <v>0</v>
      </c>
      <c r="AK128" s="17">
        <v>0</v>
      </c>
      <c r="AL128" s="17">
        <v>3</v>
      </c>
      <c r="AM128" s="17">
        <v>3</v>
      </c>
      <c r="AN128" s="17">
        <v>6</v>
      </c>
      <c r="AO128" s="17">
        <v>12</v>
      </c>
      <c r="AP128" s="17">
        <v>0</v>
      </c>
      <c r="AQ128" s="17">
        <v>0</v>
      </c>
      <c r="AR128" s="17">
        <v>0</v>
      </c>
      <c r="AS128" s="19">
        <v>143300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9">
        <v>3060</v>
      </c>
      <c r="BG128" s="19">
        <v>40000</v>
      </c>
      <c r="BH128" s="19">
        <v>80000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50"/>
      <c r="BS128" s="50"/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/>
      <c r="CC128" s="19">
        <v>50000</v>
      </c>
      <c r="CD128" s="19">
        <v>160000</v>
      </c>
      <c r="CE128" s="19">
        <v>39385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9">
        <v>53060</v>
      </c>
      <c r="CL128" s="19">
        <v>200000</v>
      </c>
      <c r="CM128" s="19">
        <v>262685</v>
      </c>
      <c r="CN128" s="17">
        <v>0</v>
      </c>
      <c r="CO128" s="17">
        <v>0</v>
      </c>
      <c r="CP128" s="23">
        <v>143300</v>
      </c>
      <c r="CQ128" s="59" t="s">
        <v>101</v>
      </c>
      <c r="CR128" s="60">
        <f>V128</f>
        <v>1.1000000000000001</v>
      </c>
      <c r="CS128" s="59">
        <v>380000</v>
      </c>
      <c r="CT128" s="67">
        <f t="shared" si="24"/>
        <v>380000</v>
      </c>
      <c r="CU128" s="25">
        <f t="shared" si="23"/>
        <v>418000.00000000006</v>
      </c>
      <c r="CV128" s="25">
        <f t="shared" si="16"/>
        <v>418000.00000000006</v>
      </c>
      <c r="CW128" s="25">
        <f t="shared" si="17"/>
        <v>418000.00000000006</v>
      </c>
      <c r="CX128" s="67">
        <f t="shared" si="18"/>
        <v>418000.00000000006</v>
      </c>
      <c r="CY128" s="25">
        <f t="shared" si="19"/>
        <v>83600.000000000015</v>
      </c>
      <c r="CZ128" s="52">
        <f t="shared" si="20"/>
        <v>0.5833914863921843</v>
      </c>
      <c r="DB128" s="67"/>
      <c r="DC128" s="67"/>
      <c r="DD128" s="61">
        <f>AG128/(W128*2080)</f>
        <v>0.40271493212669685</v>
      </c>
      <c r="DE128" s="24" t="s">
        <v>111</v>
      </c>
    </row>
    <row r="129" spans="1:109" ht="24.95" hidden="1" customHeight="1" x14ac:dyDescent="0.3">
      <c r="A129" s="13" t="s">
        <v>680</v>
      </c>
      <c r="B129" s="14" t="s">
        <v>972</v>
      </c>
      <c r="C129" s="14" t="s">
        <v>969</v>
      </c>
      <c r="D129" s="15" t="s">
        <v>970</v>
      </c>
      <c r="E129" s="15" t="s">
        <v>973</v>
      </c>
      <c r="F129" s="16">
        <v>39251</v>
      </c>
      <c r="G129" s="15" t="s">
        <v>446</v>
      </c>
      <c r="H129" s="15" t="s">
        <v>447</v>
      </c>
      <c r="I129" s="15" t="s">
        <v>448</v>
      </c>
      <c r="J129" s="15" t="s">
        <v>449</v>
      </c>
      <c r="K129" s="15" t="s">
        <v>450</v>
      </c>
      <c r="L129" s="15" t="s">
        <v>451</v>
      </c>
      <c r="M129" s="17">
        <v>0.5</v>
      </c>
      <c r="N129" s="17">
        <v>0.2</v>
      </c>
      <c r="O129" s="17">
        <v>0</v>
      </c>
      <c r="P129" s="17">
        <v>0.01</v>
      </c>
      <c r="Q129" s="17">
        <v>7.25</v>
      </c>
      <c r="R129" s="17">
        <v>1</v>
      </c>
      <c r="S129" s="17">
        <v>0</v>
      </c>
      <c r="T129" s="17">
        <v>0</v>
      </c>
      <c r="U129" s="17">
        <v>0</v>
      </c>
      <c r="V129" s="17">
        <f t="shared" si="12"/>
        <v>8.9600000000000009</v>
      </c>
      <c r="W129" s="17">
        <f t="shared" si="13"/>
        <v>7.75</v>
      </c>
      <c r="X129" s="17">
        <f t="shared" si="14"/>
        <v>1.21</v>
      </c>
      <c r="Y129" s="20">
        <f t="shared" si="15"/>
        <v>13.504464285714285</v>
      </c>
      <c r="Z129" s="17">
        <v>46</v>
      </c>
      <c r="AA129" s="17">
        <v>50</v>
      </c>
      <c r="AB129" s="17"/>
      <c r="AC129" s="17"/>
      <c r="AD129" s="17"/>
      <c r="AE129" s="17"/>
      <c r="AF129" s="19">
        <v>3800</v>
      </c>
      <c r="AG129" s="19">
        <v>4820</v>
      </c>
      <c r="AH129" s="17"/>
      <c r="AI129" s="17"/>
      <c r="AJ129" s="17">
        <v>5</v>
      </c>
      <c r="AK129" s="17">
        <v>3</v>
      </c>
      <c r="AL129" s="17">
        <v>5</v>
      </c>
      <c r="AM129" s="17">
        <v>5</v>
      </c>
      <c r="AN129" s="17">
        <v>32</v>
      </c>
      <c r="AO129" s="17">
        <v>50</v>
      </c>
      <c r="AP129" s="17">
        <v>0</v>
      </c>
      <c r="AQ129" s="17">
        <v>0</v>
      </c>
      <c r="AR129" s="17">
        <v>0</v>
      </c>
      <c r="AS129" s="19">
        <v>1023600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9">
        <v>70101</v>
      </c>
      <c r="BG129" s="19">
        <v>494043</v>
      </c>
      <c r="BH129" s="19">
        <v>550000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50">
        <f>80*AG129</f>
        <v>385600</v>
      </c>
      <c r="BS129" s="50"/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/>
      <c r="CC129" s="19">
        <v>839331</v>
      </c>
      <c r="CD129" s="19">
        <v>2112016</v>
      </c>
      <c r="CE129" s="19">
        <v>287540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9">
        <v>909432</v>
      </c>
      <c r="CL129" s="19">
        <v>2606059</v>
      </c>
      <c r="CM129" s="19">
        <v>1861140</v>
      </c>
      <c r="CN129" s="17">
        <v>0</v>
      </c>
      <c r="CO129" s="17">
        <v>0</v>
      </c>
      <c r="CP129" s="23">
        <v>1023600</v>
      </c>
      <c r="CQ129" s="59" t="s">
        <v>98</v>
      </c>
      <c r="CR129" s="59">
        <f>AG129</f>
        <v>4820</v>
      </c>
      <c r="CS129" s="59">
        <v>350</v>
      </c>
      <c r="CT129" s="67">
        <f t="shared" si="24"/>
        <v>350</v>
      </c>
      <c r="CU129" s="25">
        <f t="shared" si="23"/>
        <v>1687000</v>
      </c>
      <c r="CV129" s="25">
        <f t="shared" si="16"/>
        <v>1301400</v>
      </c>
      <c r="CW129" s="25">
        <f t="shared" si="17"/>
        <v>1301400</v>
      </c>
      <c r="CX129" s="67">
        <f t="shared" si="18"/>
        <v>1301400</v>
      </c>
      <c r="CY129" s="25">
        <f t="shared" si="19"/>
        <v>260280</v>
      </c>
      <c r="CZ129" s="52">
        <f t="shared" si="20"/>
        <v>0.25427901524032825</v>
      </c>
      <c r="DB129" s="67"/>
      <c r="DC129" s="67"/>
      <c r="DD129" s="28"/>
      <c r="DE129" s="24"/>
    </row>
    <row r="130" spans="1:109" ht="24.95" hidden="1" customHeight="1" x14ac:dyDescent="0.3">
      <c r="A130" s="13" t="s">
        <v>676</v>
      </c>
      <c r="B130" s="14" t="s">
        <v>974</v>
      </c>
      <c r="C130" s="14" t="s">
        <v>969</v>
      </c>
      <c r="D130" s="15" t="s">
        <v>970</v>
      </c>
      <c r="E130" s="15" t="s">
        <v>975</v>
      </c>
      <c r="F130" s="16">
        <v>39251</v>
      </c>
      <c r="G130" s="15" t="s">
        <v>446</v>
      </c>
      <c r="H130" s="15" t="s">
        <v>447</v>
      </c>
      <c r="I130" s="15" t="s">
        <v>466</v>
      </c>
      <c r="J130" s="15" t="s">
        <v>126</v>
      </c>
      <c r="K130" s="15" t="s">
        <v>450</v>
      </c>
      <c r="L130" s="15" t="s">
        <v>451</v>
      </c>
      <c r="M130" s="17">
        <v>0.25</v>
      </c>
      <c r="N130" s="17">
        <v>0.1</v>
      </c>
      <c r="O130" s="17">
        <v>0</v>
      </c>
      <c r="P130" s="17">
        <v>0.01</v>
      </c>
      <c r="Q130" s="17">
        <v>1.75</v>
      </c>
      <c r="R130" s="17">
        <v>0.25</v>
      </c>
      <c r="S130" s="17">
        <v>0</v>
      </c>
      <c r="T130" s="17">
        <v>0</v>
      </c>
      <c r="U130" s="17">
        <v>0</v>
      </c>
      <c r="V130" s="17">
        <f t="shared" si="12"/>
        <v>2.36</v>
      </c>
      <c r="W130" s="17">
        <f t="shared" si="13"/>
        <v>2</v>
      </c>
      <c r="X130" s="17">
        <f t="shared" si="14"/>
        <v>0.36</v>
      </c>
      <c r="Y130" s="20">
        <f t="shared" si="15"/>
        <v>15.254237288135593</v>
      </c>
      <c r="Z130" s="17">
        <v>2</v>
      </c>
      <c r="AA130" s="17">
        <v>10</v>
      </c>
      <c r="AB130" s="17"/>
      <c r="AC130" s="17"/>
      <c r="AD130" s="17"/>
      <c r="AE130" s="17"/>
      <c r="AF130" s="17">
        <v>5</v>
      </c>
      <c r="AG130" s="17">
        <v>200</v>
      </c>
      <c r="AH130" s="17"/>
      <c r="AI130" s="17"/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9">
        <v>280000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50"/>
      <c r="BS130" s="50"/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/>
      <c r="CC130" s="19">
        <v>10000</v>
      </c>
      <c r="CD130" s="19">
        <v>225000</v>
      </c>
      <c r="CE130" s="19">
        <v>230950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9">
        <v>10000</v>
      </c>
      <c r="CL130" s="19">
        <v>225000</v>
      </c>
      <c r="CM130" s="19">
        <v>510950</v>
      </c>
      <c r="CN130" s="17">
        <v>0</v>
      </c>
      <c r="CO130" s="17">
        <v>0</v>
      </c>
      <c r="CP130" s="23">
        <v>280000</v>
      </c>
      <c r="CQ130" s="59" t="s">
        <v>101</v>
      </c>
      <c r="CR130" s="60">
        <f>V130</f>
        <v>2.36</v>
      </c>
      <c r="CS130" s="59">
        <v>270000</v>
      </c>
      <c r="CT130" s="67">
        <f>CS130</f>
        <v>270000</v>
      </c>
      <c r="CU130" s="25">
        <f t="shared" si="23"/>
        <v>637200</v>
      </c>
      <c r="CV130" s="25">
        <f t="shared" si="16"/>
        <v>637200</v>
      </c>
      <c r="CW130" s="25">
        <f t="shared" si="17"/>
        <v>637200</v>
      </c>
      <c r="CX130" s="67">
        <f t="shared" si="18"/>
        <v>637200</v>
      </c>
      <c r="CY130" s="25">
        <f t="shared" si="19"/>
        <v>127440</v>
      </c>
      <c r="CZ130" s="52">
        <f t="shared" si="20"/>
        <v>0.45514285714285713</v>
      </c>
      <c r="DB130" s="67"/>
      <c r="DC130" s="67"/>
      <c r="DD130" s="28"/>
      <c r="DE130" s="24"/>
    </row>
    <row r="131" spans="1:109" ht="24.95" hidden="1" customHeight="1" x14ac:dyDescent="0.3">
      <c r="A131" s="13" t="s">
        <v>976</v>
      </c>
      <c r="B131" s="14" t="s">
        <v>977</v>
      </c>
      <c r="C131" s="14" t="s">
        <v>978</v>
      </c>
      <c r="D131" s="15" t="s">
        <v>979</v>
      </c>
      <c r="E131" s="15" t="s">
        <v>980</v>
      </c>
      <c r="F131" s="16">
        <v>39392</v>
      </c>
      <c r="G131" s="15" t="s">
        <v>446</v>
      </c>
      <c r="H131" s="15" t="s">
        <v>447</v>
      </c>
      <c r="I131" s="15" t="s">
        <v>466</v>
      </c>
      <c r="J131" s="15" t="s">
        <v>626</v>
      </c>
      <c r="K131" s="15" t="s">
        <v>461</v>
      </c>
      <c r="L131" s="15" t="s">
        <v>542</v>
      </c>
      <c r="M131" s="17">
        <v>0</v>
      </c>
      <c r="N131" s="17">
        <v>0</v>
      </c>
      <c r="O131" s="17">
        <v>0.08</v>
      </c>
      <c r="P131" s="17">
        <v>0.09</v>
      </c>
      <c r="Q131" s="17">
        <v>3.2</v>
      </c>
      <c r="R131" s="17">
        <v>0.9</v>
      </c>
      <c r="S131" s="17">
        <v>0</v>
      </c>
      <c r="T131" s="17">
        <v>0</v>
      </c>
      <c r="U131" s="17"/>
      <c r="V131" s="17">
        <f t="shared" si="12"/>
        <v>4.2700000000000005</v>
      </c>
      <c r="W131" s="17">
        <f t="shared" si="13"/>
        <v>3.2800000000000002</v>
      </c>
      <c r="X131" s="17">
        <f t="shared" si="14"/>
        <v>0.99</v>
      </c>
      <c r="Y131" s="20">
        <f t="shared" si="15"/>
        <v>23.18501170960187</v>
      </c>
      <c r="Z131" s="17">
        <v>120</v>
      </c>
      <c r="AA131" s="17">
        <v>140</v>
      </c>
      <c r="AB131" s="17"/>
      <c r="AC131" s="17"/>
      <c r="AD131" s="17"/>
      <c r="AE131" s="17"/>
      <c r="AF131" s="19">
        <v>4230</v>
      </c>
      <c r="AG131" s="19">
        <v>4300</v>
      </c>
      <c r="AH131" s="17"/>
      <c r="AI131" s="17"/>
      <c r="AJ131" s="17"/>
      <c r="AK131" s="17"/>
      <c r="AL131" s="17"/>
      <c r="AM131" s="17"/>
      <c r="AN131" s="17"/>
      <c r="AO131" s="17"/>
      <c r="AP131" s="17">
        <v>0</v>
      </c>
      <c r="AQ131" s="19">
        <v>147100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9">
        <v>10000</v>
      </c>
      <c r="BR131" s="50"/>
      <c r="BS131" s="50"/>
      <c r="BT131" s="19">
        <v>1172000</v>
      </c>
      <c r="BU131" s="19">
        <v>1054000</v>
      </c>
      <c r="BV131" s="19">
        <v>805500</v>
      </c>
      <c r="BW131" s="19">
        <v>947400</v>
      </c>
      <c r="BX131" s="17">
        <v>0</v>
      </c>
      <c r="BY131" s="17">
        <v>0</v>
      </c>
      <c r="BZ131" s="17">
        <v>0</v>
      </c>
      <c r="CA131" s="17">
        <v>0</v>
      </c>
      <c r="CB131" s="17"/>
      <c r="CC131" s="17">
        <v>0</v>
      </c>
      <c r="CD131" s="17">
        <v>0</v>
      </c>
      <c r="CE131" s="17">
        <v>0</v>
      </c>
      <c r="CF131" s="17">
        <v>0</v>
      </c>
      <c r="CG131" s="19">
        <v>281481</v>
      </c>
      <c r="CH131" s="19">
        <v>49922</v>
      </c>
      <c r="CI131" s="17">
        <v>0</v>
      </c>
      <c r="CJ131" s="19">
        <v>255160</v>
      </c>
      <c r="CK131" s="19">
        <v>1453481</v>
      </c>
      <c r="CL131" s="19">
        <v>1251022</v>
      </c>
      <c r="CM131" s="19">
        <v>2018060</v>
      </c>
      <c r="CN131" s="17">
        <v>0</v>
      </c>
      <c r="CO131" s="19">
        <v>147100</v>
      </c>
      <c r="CP131" s="23">
        <v>200000</v>
      </c>
      <c r="CQ131" s="59" t="s">
        <v>83</v>
      </c>
      <c r="CR131" s="60">
        <f>W131</f>
        <v>3.2800000000000002</v>
      </c>
      <c r="CS131" s="59">
        <v>300000</v>
      </c>
      <c r="CT131" s="67">
        <f>CS131</f>
        <v>300000</v>
      </c>
      <c r="CU131" s="25">
        <f t="shared" si="23"/>
        <v>984000.00000000012</v>
      </c>
      <c r="CV131" s="25">
        <f t="shared" si="16"/>
        <v>984000.00000000012</v>
      </c>
      <c r="CW131" s="25">
        <f t="shared" si="17"/>
        <v>984000.00000000012</v>
      </c>
      <c r="CX131" s="67">
        <f t="shared" si="18"/>
        <v>984000.00000000012</v>
      </c>
      <c r="CY131" s="25">
        <f t="shared" si="19"/>
        <v>196800.00000000003</v>
      </c>
      <c r="CZ131" s="52">
        <f t="shared" si="20"/>
        <v>0.9840000000000001</v>
      </c>
      <c r="DB131" s="67"/>
      <c r="DC131" s="67"/>
      <c r="DD131" s="61">
        <f>AG131/(W131*2080)</f>
        <v>0.63027673545966223</v>
      </c>
      <c r="DE131" s="24"/>
    </row>
    <row r="132" spans="1:109" ht="24.95" customHeight="1" x14ac:dyDescent="0.3">
      <c r="A132" s="13" t="s">
        <v>981</v>
      </c>
      <c r="B132" s="14" t="s">
        <v>982</v>
      </c>
      <c r="C132" s="14" t="s">
        <v>978</v>
      </c>
      <c r="D132" s="15" t="s">
        <v>979</v>
      </c>
      <c r="E132" s="15" t="s">
        <v>983</v>
      </c>
      <c r="F132" s="16">
        <v>36892</v>
      </c>
      <c r="G132" s="15" t="s">
        <v>457</v>
      </c>
      <c r="H132" s="15" t="s">
        <v>458</v>
      </c>
      <c r="I132" s="15" t="s">
        <v>459</v>
      </c>
      <c r="J132" s="15" t="s">
        <v>460</v>
      </c>
      <c r="K132" s="15" t="s">
        <v>474</v>
      </c>
      <c r="L132" s="15" t="s">
        <v>462</v>
      </c>
      <c r="M132" s="17">
        <v>0</v>
      </c>
      <c r="N132" s="17">
        <v>0</v>
      </c>
      <c r="O132" s="17">
        <v>0</v>
      </c>
      <c r="P132" s="17">
        <v>0.04</v>
      </c>
      <c r="Q132" s="17">
        <v>0.9</v>
      </c>
      <c r="R132" s="17">
        <v>0.5</v>
      </c>
      <c r="S132" s="17">
        <v>0</v>
      </c>
      <c r="T132" s="17">
        <v>0</v>
      </c>
      <c r="U132" s="17"/>
      <c r="V132" s="17">
        <f t="shared" ref="V132:V195" si="25">M132+N132+O132+P132+Q132+R132</f>
        <v>1.44</v>
      </c>
      <c r="W132" s="17">
        <f t="shared" ref="W132:W195" si="26">M132+O132+Q132</f>
        <v>0.9</v>
      </c>
      <c r="X132" s="17">
        <f t="shared" ref="X132:X195" si="27">N132+P132+R132</f>
        <v>0.54</v>
      </c>
      <c r="Y132" s="20">
        <f t="shared" ref="Y132:Y195" si="28">(X132/V132)*100</f>
        <v>37.500000000000007</v>
      </c>
      <c r="Z132" s="17">
        <v>93</v>
      </c>
      <c r="AA132" s="17">
        <v>120</v>
      </c>
      <c r="AB132" s="17"/>
      <c r="AC132" s="17"/>
      <c r="AD132" s="17"/>
      <c r="AE132" s="17"/>
      <c r="AF132" s="19">
        <v>1584</v>
      </c>
      <c r="AG132" s="19">
        <v>2010</v>
      </c>
      <c r="AH132" s="17"/>
      <c r="AI132" s="17"/>
      <c r="AJ132" s="17"/>
      <c r="AK132" s="17"/>
      <c r="AL132" s="17"/>
      <c r="AM132" s="17"/>
      <c r="AN132" s="17"/>
      <c r="AO132" s="17"/>
      <c r="AP132" s="17">
        <v>0</v>
      </c>
      <c r="AQ132" s="19">
        <v>33500</v>
      </c>
      <c r="AR132" s="17">
        <v>0</v>
      </c>
      <c r="AS132" s="19">
        <v>150000</v>
      </c>
      <c r="AT132" s="17">
        <v>0</v>
      </c>
      <c r="AU132" s="17">
        <v>0</v>
      </c>
      <c r="AV132" s="17">
        <v>0</v>
      </c>
      <c r="AW132" s="17">
        <v>0</v>
      </c>
      <c r="AX132" s="19">
        <v>35000</v>
      </c>
      <c r="AY132" s="19">
        <v>25000</v>
      </c>
      <c r="AZ132" s="17">
        <v>0</v>
      </c>
      <c r="BA132" s="19">
        <v>50000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  <c r="BR132" s="50"/>
      <c r="BS132" s="50"/>
      <c r="BT132" s="19">
        <v>555000</v>
      </c>
      <c r="BU132" s="19">
        <v>499000</v>
      </c>
      <c r="BV132" s="19">
        <v>381600</v>
      </c>
      <c r="BW132" s="19">
        <v>209000</v>
      </c>
      <c r="BX132" s="17">
        <v>0</v>
      </c>
      <c r="BY132" s="17">
        <v>0</v>
      </c>
      <c r="BZ132" s="17">
        <v>0</v>
      </c>
      <c r="CA132" s="17">
        <v>0</v>
      </c>
      <c r="CB132" s="17"/>
      <c r="CC132" s="17">
        <v>0</v>
      </c>
      <c r="CD132" s="17">
        <v>0</v>
      </c>
      <c r="CE132" s="17">
        <v>0</v>
      </c>
      <c r="CF132" s="17">
        <v>0</v>
      </c>
      <c r="CG132" s="19">
        <v>47547</v>
      </c>
      <c r="CH132" s="19">
        <v>47547</v>
      </c>
      <c r="CI132" s="17">
        <v>0</v>
      </c>
      <c r="CJ132" s="17">
        <v>0</v>
      </c>
      <c r="CK132" s="19">
        <v>617843</v>
      </c>
      <c r="CL132" s="19">
        <v>577204</v>
      </c>
      <c r="CM132" s="19">
        <v>790600</v>
      </c>
      <c r="CN132" s="17">
        <v>0</v>
      </c>
      <c r="CO132" s="19">
        <v>33500</v>
      </c>
      <c r="CP132" s="23">
        <v>150000</v>
      </c>
      <c r="CQ132" s="59" t="s">
        <v>101</v>
      </c>
      <c r="CR132" s="60">
        <f>V132</f>
        <v>1.44</v>
      </c>
      <c r="CS132" s="59">
        <v>270000</v>
      </c>
      <c r="CT132" s="67">
        <f>CS132-(CS132*0.1)-(CS132*0.1)</f>
        <v>216000</v>
      </c>
      <c r="CU132" s="25">
        <f t="shared" si="23"/>
        <v>311040</v>
      </c>
      <c r="CV132" s="25">
        <f t="shared" ref="CV132:CV195" si="29">CU132-BR132-BS132-CB132</f>
        <v>311040</v>
      </c>
      <c r="CW132" s="25">
        <f t="shared" ref="CW132:CW195" si="30">CV132-BD132-BE132</f>
        <v>311040</v>
      </c>
      <c r="CX132" s="67">
        <f t="shared" ref="CX132:CX195" si="31">CW132</f>
        <v>311040</v>
      </c>
      <c r="CY132" s="25">
        <f t="shared" ref="CY132:CY195" si="32">CX132*0.2</f>
        <v>62208</v>
      </c>
      <c r="CZ132" s="52">
        <f>DB132/CP132</f>
        <v>0.33333333333333331</v>
      </c>
      <c r="DA132" s="67">
        <f>CY132</f>
        <v>62208</v>
      </c>
      <c r="DB132" s="67">
        <v>50000</v>
      </c>
      <c r="DC132" s="67" t="s">
        <v>143</v>
      </c>
      <c r="DD132" s="61">
        <f>AG132/(W132*2080)</f>
        <v>1.0737179487179487</v>
      </c>
      <c r="DE132" s="24" t="s">
        <v>118</v>
      </c>
    </row>
    <row r="133" spans="1:109" ht="24.95" hidden="1" customHeight="1" x14ac:dyDescent="0.3">
      <c r="A133" s="13" t="s">
        <v>984</v>
      </c>
      <c r="B133" s="14" t="s">
        <v>985</v>
      </c>
      <c r="C133" s="14" t="s">
        <v>986</v>
      </c>
      <c r="D133" s="15" t="s">
        <v>987</v>
      </c>
      <c r="E133" s="15" t="s">
        <v>988</v>
      </c>
      <c r="F133" s="16">
        <v>39407</v>
      </c>
      <c r="G133" s="15" t="s">
        <v>446</v>
      </c>
      <c r="H133" s="15" t="s">
        <v>447</v>
      </c>
      <c r="I133" s="15" t="s">
        <v>448</v>
      </c>
      <c r="J133" s="15" t="s">
        <v>653</v>
      </c>
      <c r="K133" s="15" t="s">
        <v>482</v>
      </c>
      <c r="L133" s="15" t="s">
        <v>518</v>
      </c>
      <c r="M133" s="17">
        <v>0</v>
      </c>
      <c r="N133" s="17">
        <v>0</v>
      </c>
      <c r="O133" s="17">
        <v>0</v>
      </c>
      <c r="P133" s="17">
        <v>0</v>
      </c>
      <c r="Q133" s="17">
        <v>2.5</v>
      </c>
      <c r="R133" s="17">
        <v>0.79</v>
      </c>
      <c r="S133" s="17">
        <v>0</v>
      </c>
      <c r="T133" s="17">
        <v>0</v>
      </c>
      <c r="U133" s="17"/>
      <c r="V133" s="17">
        <f t="shared" si="25"/>
        <v>3.29</v>
      </c>
      <c r="W133" s="17">
        <f t="shared" si="26"/>
        <v>2.5</v>
      </c>
      <c r="X133" s="17">
        <f t="shared" si="27"/>
        <v>0.79</v>
      </c>
      <c r="Y133" s="20">
        <f t="shared" si="28"/>
        <v>24.012158054711247</v>
      </c>
      <c r="Z133" s="17">
        <v>13</v>
      </c>
      <c r="AA133" s="17">
        <v>13</v>
      </c>
      <c r="AB133" s="17">
        <v>9</v>
      </c>
      <c r="AC133" s="17">
        <v>9</v>
      </c>
      <c r="AD133" s="17"/>
      <c r="AE133" s="17"/>
      <c r="AF133" s="17"/>
      <c r="AG133" s="17"/>
      <c r="AH133" s="17"/>
      <c r="AI133" s="17"/>
      <c r="AJ133" s="17">
        <v>1</v>
      </c>
      <c r="AK133" s="17">
        <v>1</v>
      </c>
      <c r="AL133" s="17">
        <v>0</v>
      </c>
      <c r="AM133" s="17">
        <v>0</v>
      </c>
      <c r="AN133" s="17">
        <v>11</v>
      </c>
      <c r="AO133" s="17">
        <v>13</v>
      </c>
      <c r="AP133" s="17">
        <v>0</v>
      </c>
      <c r="AQ133" s="19">
        <v>897900</v>
      </c>
      <c r="AR133" s="17">
        <v>0</v>
      </c>
      <c r="AS133" s="19">
        <v>763630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9">
        <v>13164</v>
      </c>
      <c r="BG133" s="19">
        <v>3224</v>
      </c>
      <c r="BH133" s="17">
        <v>0</v>
      </c>
      <c r="BI133" s="19">
        <v>5000</v>
      </c>
      <c r="BJ133" s="19">
        <v>205302</v>
      </c>
      <c r="BK133" s="19">
        <v>154030</v>
      </c>
      <c r="BL133" s="17">
        <v>0</v>
      </c>
      <c r="BM133" s="19">
        <v>202900</v>
      </c>
      <c r="BN133" s="17">
        <v>0</v>
      </c>
      <c r="BO133" s="17">
        <v>0</v>
      </c>
      <c r="BP133" s="17">
        <v>0</v>
      </c>
      <c r="BQ133" s="17">
        <v>0</v>
      </c>
      <c r="BR133" s="50">
        <f>4000*12*AC133</f>
        <v>432000</v>
      </c>
      <c r="BS133" s="50"/>
      <c r="BT133" s="19">
        <v>927000</v>
      </c>
      <c r="BU133" s="19">
        <v>1460000</v>
      </c>
      <c r="BV133" s="19">
        <v>1460000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/>
      <c r="CC133" s="17">
        <v>0</v>
      </c>
      <c r="CD133" s="17">
        <v>0</v>
      </c>
      <c r="CE133" s="17">
        <v>0</v>
      </c>
      <c r="CF133" s="17">
        <v>0</v>
      </c>
      <c r="CG133" s="19">
        <v>8034</v>
      </c>
      <c r="CH133" s="19">
        <v>32028</v>
      </c>
      <c r="CI133" s="17">
        <v>0</v>
      </c>
      <c r="CJ133" s="17">
        <v>743</v>
      </c>
      <c r="CK133" s="19">
        <v>1146766</v>
      </c>
      <c r="CL133" s="19">
        <v>2545882</v>
      </c>
      <c r="CM133" s="19">
        <v>2432273</v>
      </c>
      <c r="CN133" s="17">
        <v>0</v>
      </c>
      <c r="CO133" s="19">
        <v>897900</v>
      </c>
      <c r="CP133" s="23">
        <v>763630</v>
      </c>
      <c r="CQ133" s="59" t="s">
        <v>72</v>
      </c>
      <c r="CR133" s="59">
        <f>AC133</f>
        <v>9</v>
      </c>
      <c r="CS133" s="59">
        <v>260000</v>
      </c>
      <c r="CT133" s="67">
        <f t="shared" ref="CT133:CT149" si="33">CS133</f>
        <v>260000</v>
      </c>
      <c r="CU133" s="25">
        <f t="shared" si="23"/>
        <v>2340000</v>
      </c>
      <c r="CV133" s="25">
        <f t="shared" si="29"/>
        <v>1908000</v>
      </c>
      <c r="CW133" s="25">
        <f t="shared" si="30"/>
        <v>1908000</v>
      </c>
      <c r="CX133" s="67">
        <f t="shared" si="31"/>
        <v>1908000</v>
      </c>
      <c r="CY133" s="25">
        <f t="shared" si="32"/>
        <v>381600</v>
      </c>
      <c r="CZ133" s="52">
        <f t="shared" ref="CZ133:CZ195" si="34">CY133/CP133</f>
        <v>0.49971845003470267</v>
      </c>
      <c r="DB133" s="67"/>
      <c r="DC133" s="67"/>
      <c r="DD133" s="28"/>
      <c r="DE133" s="24"/>
    </row>
    <row r="134" spans="1:109" ht="24.95" hidden="1" customHeight="1" x14ac:dyDescent="0.3">
      <c r="A134" s="13" t="s">
        <v>989</v>
      </c>
      <c r="B134" s="14" t="s">
        <v>990</v>
      </c>
      <c r="C134" s="14" t="s">
        <v>986</v>
      </c>
      <c r="D134" s="15" t="s">
        <v>987</v>
      </c>
      <c r="E134" s="15" t="s">
        <v>991</v>
      </c>
      <c r="F134" s="16">
        <v>39407</v>
      </c>
      <c r="G134" s="15" t="s">
        <v>446</v>
      </c>
      <c r="H134" s="15" t="s">
        <v>447</v>
      </c>
      <c r="I134" s="15" t="s">
        <v>466</v>
      </c>
      <c r="J134" s="15" t="s">
        <v>467</v>
      </c>
      <c r="K134" s="15" t="s">
        <v>461</v>
      </c>
      <c r="L134" s="15" t="s">
        <v>518</v>
      </c>
      <c r="M134" s="17">
        <v>0</v>
      </c>
      <c r="N134" s="17">
        <v>0</v>
      </c>
      <c r="O134" s="17">
        <v>0</v>
      </c>
      <c r="P134" s="17">
        <v>0</v>
      </c>
      <c r="Q134" s="17">
        <v>7</v>
      </c>
      <c r="R134" s="17">
        <v>2.13</v>
      </c>
      <c r="S134" s="17">
        <v>0</v>
      </c>
      <c r="T134" s="17">
        <v>0</v>
      </c>
      <c r="U134" s="17"/>
      <c r="V134" s="17">
        <f t="shared" si="25"/>
        <v>9.129999999999999</v>
      </c>
      <c r="W134" s="17">
        <f t="shared" si="26"/>
        <v>7</v>
      </c>
      <c r="X134" s="17">
        <f t="shared" si="27"/>
        <v>2.13</v>
      </c>
      <c r="Y134" s="20">
        <f t="shared" si="28"/>
        <v>23.329682365826944</v>
      </c>
      <c r="Z134" s="17">
        <v>247</v>
      </c>
      <c r="AA134" s="17">
        <v>250</v>
      </c>
      <c r="AB134" s="17"/>
      <c r="AC134" s="17"/>
      <c r="AD134" s="17"/>
      <c r="AE134" s="17"/>
      <c r="AF134" s="19">
        <v>2012</v>
      </c>
      <c r="AG134" s="19">
        <v>2100</v>
      </c>
      <c r="AH134" s="17"/>
      <c r="AI134" s="17"/>
      <c r="AJ134" s="17">
        <v>7</v>
      </c>
      <c r="AK134" s="17">
        <v>5</v>
      </c>
      <c r="AL134" s="17">
        <v>1</v>
      </c>
      <c r="AM134" s="17">
        <v>0</v>
      </c>
      <c r="AN134" s="17">
        <v>237</v>
      </c>
      <c r="AO134" s="17">
        <v>250</v>
      </c>
      <c r="AP134" s="19">
        <v>381000</v>
      </c>
      <c r="AQ134" s="19">
        <v>622800</v>
      </c>
      <c r="AR134" s="17">
        <v>0</v>
      </c>
      <c r="AS134" s="19">
        <v>2359761</v>
      </c>
      <c r="AT134" s="17">
        <v>0</v>
      </c>
      <c r="AU134" s="17">
        <v>0</v>
      </c>
      <c r="AV134" s="17">
        <v>0</v>
      </c>
      <c r="AW134" s="17">
        <v>0</v>
      </c>
      <c r="AX134" s="19">
        <v>209200</v>
      </c>
      <c r="AY134" s="19">
        <v>100000</v>
      </c>
      <c r="AZ134" s="17">
        <v>0</v>
      </c>
      <c r="BA134" s="19">
        <v>20000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50"/>
      <c r="BS134" s="50"/>
      <c r="BT134" s="19">
        <v>3129000</v>
      </c>
      <c r="BU134" s="19">
        <v>2189000</v>
      </c>
      <c r="BV134" s="19">
        <v>2189000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/>
      <c r="CC134" s="17">
        <v>0</v>
      </c>
      <c r="CD134" s="17">
        <v>0</v>
      </c>
      <c r="CE134" s="17">
        <v>0</v>
      </c>
      <c r="CF134" s="17">
        <v>0</v>
      </c>
      <c r="CG134" s="19">
        <v>266826</v>
      </c>
      <c r="CH134" s="19">
        <v>255526</v>
      </c>
      <c r="CI134" s="17">
        <v>0</v>
      </c>
      <c r="CJ134" s="17">
        <v>326</v>
      </c>
      <c r="CK134" s="19">
        <v>3819000</v>
      </c>
      <c r="CL134" s="19">
        <v>3078826</v>
      </c>
      <c r="CM134" s="19">
        <v>4569087</v>
      </c>
      <c r="CN134" s="19">
        <v>381000</v>
      </c>
      <c r="CO134" s="19">
        <v>622800</v>
      </c>
      <c r="CP134" s="23">
        <v>2359761</v>
      </c>
      <c r="CQ134" s="59" t="s">
        <v>101</v>
      </c>
      <c r="CR134" s="60">
        <f>V134</f>
        <v>9.129999999999999</v>
      </c>
      <c r="CS134" s="59">
        <v>375000</v>
      </c>
      <c r="CT134" s="67">
        <f t="shared" si="33"/>
        <v>375000</v>
      </c>
      <c r="CU134" s="25">
        <f t="shared" si="23"/>
        <v>3423749.9999999995</v>
      </c>
      <c r="CV134" s="25">
        <f t="shared" si="29"/>
        <v>3423749.9999999995</v>
      </c>
      <c r="CW134" s="25">
        <f t="shared" si="30"/>
        <v>3423749.9999999995</v>
      </c>
      <c r="CX134" s="67">
        <f t="shared" si="31"/>
        <v>3423749.9999999995</v>
      </c>
      <c r="CY134" s="25">
        <f t="shared" si="32"/>
        <v>684750</v>
      </c>
      <c r="CZ134" s="52">
        <f t="shared" si="34"/>
        <v>0.29017769172386526</v>
      </c>
      <c r="DB134" s="67"/>
      <c r="DC134" s="67"/>
      <c r="DD134" s="28"/>
      <c r="DE134" s="24"/>
    </row>
    <row r="135" spans="1:109" ht="24.95" hidden="1" customHeight="1" x14ac:dyDescent="0.3">
      <c r="A135" s="13" t="s">
        <v>992</v>
      </c>
      <c r="B135" s="14" t="s">
        <v>993</v>
      </c>
      <c r="C135" s="14" t="s">
        <v>986</v>
      </c>
      <c r="D135" s="15" t="s">
        <v>987</v>
      </c>
      <c r="E135" s="15" t="s">
        <v>994</v>
      </c>
      <c r="F135" s="16">
        <v>39407</v>
      </c>
      <c r="G135" s="15" t="s">
        <v>446</v>
      </c>
      <c r="H135" s="15" t="s">
        <v>447</v>
      </c>
      <c r="I135" s="15" t="s">
        <v>448</v>
      </c>
      <c r="J135" s="15" t="s">
        <v>653</v>
      </c>
      <c r="K135" s="15" t="s">
        <v>482</v>
      </c>
      <c r="L135" s="15" t="s">
        <v>518</v>
      </c>
      <c r="M135" s="17">
        <v>0</v>
      </c>
      <c r="N135" s="17">
        <v>0</v>
      </c>
      <c r="O135" s="17">
        <v>0</v>
      </c>
      <c r="P135" s="17">
        <v>0</v>
      </c>
      <c r="Q135" s="17">
        <v>2.5</v>
      </c>
      <c r="R135" s="17">
        <v>0.79</v>
      </c>
      <c r="S135" s="17">
        <v>0</v>
      </c>
      <c r="T135" s="17">
        <v>0</v>
      </c>
      <c r="U135" s="17"/>
      <c r="V135" s="17">
        <f t="shared" si="25"/>
        <v>3.29</v>
      </c>
      <c r="W135" s="17">
        <f t="shared" si="26"/>
        <v>2.5</v>
      </c>
      <c r="X135" s="17">
        <f t="shared" si="27"/>
        <v>0.79</v>
      </c>
      <c r="Y135" s="20">
        <f t="shared" si="28"/>
        <v>24.012158054711247</v>
      </c>
      <c r="Z135" s="17">
        <v>12</v>
      </c>
      <c r="AA135" s="17">
        <v>10</v>
      </c>
      <c r="AB135" s="17">
        <v>8</v>
      </c>
      <c r="AC135" s="17">
        <v>8</v>
      </c>
      <c r="AD135" s="17"/>
      <c r="AE135" s="17"/>
      <c r="AF135" s="17"/>
      <c r="AG135" s="17"/>
      <c r="AH135" s="17"/>
      <c r="AI135" s="17"/>
      <c r="AJ135" s="17">
        <v>2</v>
      </c>
      <c r="AK135" s="17">
        <v>1</v>
      </c>
      <c r="AL135" s="17">
        <v>1</v>
      </c>
      <c r="AM135" s="17">
        <v>0</v>
      </c>
      <c r="AN135" s="17">
        <v>6</v>
      </c>
      <c r="AO135" s="17">
        <v>10</v>
      </c>
      <c r="AP135" s="17">
        <v>0</v>
      </c>
      <c r="AQ135" s="19">
        <v>399200</v>
      </c>
      <c r="AR135" s="17">
        <v>0</v>
      </c>
      <c r="AS135" s="19">
        <v>437198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9">
        <v>6444</v>
      </c>
      <c r="BG135" s="19">
        <v>6193</v>
      </c>
      <c r="BH135" s="17">
        <v>0</v>
      </c>
      <c r="BI135" s="19">
        <v>7000</v>
      </c>
      <c r="BJ135" s="19">
        <v>136789</v>
      </c>
      <c r="BK135" s="19">
        <v>135548</v>
      </c>
      <c r="BL135" s="17">
        <v>0</v>
      </c>
      <c r="BM135" s="19">
        <v>143000</v>
      </c>
      <c r="BN135" s="17">
        <v>0</v>
      </c>
      <c r="BO135" s="17">
        <v>0</v>
      </c>
      <c r="BP135" s="17">
        <v>0</v>
      </c>
      <c r="BQ135" s="17">
        <v>0</v>
      </c>
      <c r="BR135" s="50">
        <f>4000*12*AC135</f>
        <v>384000</v>
      </c>
      <c r="BS135" s="50"/>
      <c r="BT135" s="19">
        <v>1303000</v>
      </c>
      <c r="BU135" s="19">
        <v>1443000</v>
      </c>
      <c r="BV135" s="19">
        <v>1443000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/>
      <c r="CC135" s="17">
        <v>0</v>
      </c>
      <c r="CD135" s="17">
        <v>0</v>
      </c>
      <c r="CE135" s="17">
        <v>0</v>
      </c>
      <c r="CF135" s="17">
        <v>0</v>
      </c>
      <c r="CG135" s="19">
        <v>10900</v>
      </c>
      <c r="CH135" s="19">
        <v>36621</v>
      </c>
      <c r="CI135" s="17">
        <v>0</v>
      </c>
      <c r="CJ135" s="17">
        <v>0</v>
      </c>
      <c r="CK135" s="19">
        <v>1518233</v>
      </c>
      <c r="CL135" s="19">
        <v>2030567</v>
      </c>
      <c r="CM135" s="19">
        <v>2031016</v>
      </c>
      <c r="CN135" s="17">
        <v>0</v>
      </c>
      <c r="CO135" s="19">
        <v>399200</v>
      </c>
      <c r="CP135" s="23">
        <v>437198</v>
      </c>
      <c r="CQ135" s="59" t="s">
        <v>72</v>
      </c>
      <c r="CR135" s="59">
        <f>AC135</f>
        <v>8</v>
      </c>
      <c r="CS135" s="59">
        <v>260000</v>
      </c>
      <c r="CT135" s="67">
        <f t="shared" si="33"/>
        <v>260000</v>
      </c>
      <c r="CU135" s="25">
        <f t="shared" si="23"/>
        <v>2080000</v>
      </c>
      <c r="CV135" s="25">
        <f t="shared" si="29"/>
        <v>1696000</v>
      </c>
      <c r="CW135" s="25">
        <f t="shared" si="30"/>
        <v>1696000</v>
      </c>
      <c r="CX135" s="67">
        <f t="shared" si="31"/>
        <v>1696000</v>
      </c>
      <c r="CY135" s="25">
        <f t="shared" si="32"/>
        <v>339200</v>
      </c>
      <c r="CZ135" s="52">
        <f t="shared" si="34"/>
        <v>0.77584984377787636</v>
      </c>
      <c r="DB135" s="67"/>
      <c r="DC135" s="67"/>
      <c r="DD135" s="28"/>
      <c r="DE135" s="24"/>
    </row>
    <row r="136" spans="1:109" ht="24.95" hidden="1" customHeight="1" x14ac:dyDescent="0.3">
      <c r="A136" s="13" t="s">
        <v>995</v>
      </c>
      <c r="B136" s="14" t="s">
        <v>996</v>
      </c>
      <c r="C136" s="14" t="s">
        <v>986</v>
      </c>
      <c r="D136" s="15" t="s">
        <v>987</v>
      </c>
      <c r="E136" s="15" t="s">
        <v>997</v>
      </c>
      <c r="F136" s="16">
        <v>39407</v>
      </c>
      <c r="G136" s="15" t="s">
        <v>446</v>
      </c>
      <c r="H136" s="15" t="s">
        <v>447</v>
      </c>
      <c r="I136" s="15" t="s">
        <v>466</v>
      </c>
      <c r="J136" s="15" t="s">
        <v>467</v>
      </c>
      <c r="K136" s="15" t="s">
        <v>461</v>
      </c>
      <c r="L136" s="15" t="s">
        <v>518</v>
      </c>
      <c r="M136" s="17">
        <v>0</v>
      </c>
      <c r="N136" s="17">
        <v>0</v>
      </c>
      <c r="O136" s="17">
        <v>0</v>
      </c>
      <c r="P136" s="17">
        <v>0</v>
      </c>
      <c r="Q136" s="17">
        <v>7</v>
      </c>
      <c r="R136" s="17">
        <v>2.3199999999999998</v>
      </c>
      <c r="S136" s="17">
        <v>0</v>
      </c>
      <c r="T136" s="17">
        <v>0</v>
      </c>
      <c r="U136" s="17"/>
      <c r="V136" s="17">
        <f t="shared" si="25"/>
        <v>9.32</v>
      </c>
      <c r="W136" s="17">
        <f t="shared" si="26"/>
        <v>7</v>
      </c>
      <c r="X136" s="17">
        <f t="shared" si="27"/>
        <v>2.3199999999999998</v>
      </c>
      <c r="Y136" s="20">
        <f t="shared" si="28"/>
        <v>24.892703862660941</v>
      </c>
      <c r="Z136" s="17">
        <v>219</v>
      </c>
      <c r="AA136" s="17">
        <v>215</v>
      </c>
      <c r="AB136" s="17"/>
      <c r="AC136" s="17"/>
      <c r="AD136" s="17"/>
      <c r="AE136" s="17"/>
      <c r="AF136" s="19">
        <v>2403</v>
      </c>
      <c r="AG136" s="19">
        <v>2300</v>
      </c>
      <c r="AH136" s="17"/>
      <c r="AI136" s="17"/>
      <c r="AJ136" s="17">
        <v>7</v>
      </c>
      <c r="AK136" s="17">
        <v>5</v>
      </c>
      <c r="AL136" s="17">
        <v>0</v>
      </c>
      <c r="AM136" s="17">
        <v>0</v>
      </c>
      <c r="AN136" s="17">
        <v>203</v>
      </c>
      <c r="AO136" s="17">
        <v>215</v>
      </c>
      <c r="AP136" s="19">
        <v>224200</v>
      </c>
      <c r="AQ136" s="19">
        <v>472200</v>
      </c>
      <c r="AR136" s="17">
        <v>0</v>
      </c>
      <c r="AS136" s="19">
        <v>1893499</v>
      </c>
      <c r="AT136" s="17">
        <v>0</v>
      </c>
      <c r="AU136" s="17">
        <v>0</v>
      </c>
      <c r="AV136" s="17">
        <v>0</v>
      </c>
      <c r="AW136" s="17">
        <v>0</v>
      </c>
      <c r="AX136" s="19">
        <v>50000</v>
      </c>
      <c r="AY136" s="19">
        <v>170000</v>
      </c>
      <c r="AZ136" s="19">
        <v>17004</v>
      </c>
      <c r="BA136" s="19">
        <v>10000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750</v>
      </c>
      <c r="BH136" s="17"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7">
        <v>0</v>
      </c>
      <c r="BR136" s="50"/>
      <c r="BS136" s="50"/>
      <c r="BT136" s="19">
        <v>2373000</v>
      </c>
      <c r="BU136" s="19">
        <v>2026000</v>
      </c>
      <c r="BV136" s="19">
        <v>2026000</v>
      </c>
      <c r="BW136" s="17">
        <v>0</v>
      </c>
      <c r="BX136" s="17">
        <v>0</v>
      </c>
      <c r="BY136" s="17">
        <v>0</v>
      </c>
      <c r="BZ136" s="17">
        <v>0</v>
      </c>
      <c r="CA136" s="17">
        <v>0</v>
      </c>
      <c r="CB136" s="17"/>
      <c r="CC136" s="17">
        <v>0</v>
      </c>
      <c r="CD136" s="17">
        <v>0</v>
      </c>
      <c r="CE136" s="17">
        <v>0</v>
      </c>
      <c r="CF136" s="17">
        <v>0</v>
      </c>
      <c r="CG136" s="19">
        <v>469253</v>
      </c>
      <c r="CH136" s="19">
        <v>546095</v>
      </c>
      <c r="CI136" s="17">
        <v>0</v>
      </c>
      <c r="CJ136" s="19">
        <v>92782</v>
      </c>
      <c r="CK136" s="19">
        <v>2923500</v>
      </c>
      <c r="CL136" s="19">
        <v>2938745</v>
      </c>
      <c r="CM136" s="19">
        <v>4039285</v>
      </c>
      <c r="CN136" s="19">
        <v>224200</v>
      </c>
      <c r="CO136" s="19">
        <v>472200</v>
      </c>
      <c r="CP136" s="23">
        <v>1893499</v>
      </c>
      <c r="CQ136" s="59" t="s">
        <v>101</v>
      </c>
      <c r="CR136" s="60">
        <f>V136</f>
        <v>9.32</v>
      </c>
      <c r="CS136" s="59">
        <v>375000</v>
      </c>
      <c r="CT136" s="67">
        <f t="shared" si="33"/>
        <v>375000</v>
      </c>
      <c r="CU136" s="25">
        <f t="shared" si="23"/>
        <v>3495000</v>
      </c>
      <c r="CV136" s="25">
        <f t="shared" si="29"/>
        <v>3495000</v>
      </c>
      <c r="CW136" s="25">
        <f t="shared" si="30"/>
        <v>3495000</v>
      </c>
      <c r="CX136" s="67">
        <f t="shared" si="31"/>
        <v>3495000</v>
      </c>
      <c r="CY136" s="25">
        <f t="shared" si="32"/>
        <v>699000</v>
      </c>
      <c r="CZ136" s="52">
        <f t="shared" si="34"/>
        <v>0.36915783953411119</v>
      </c>
      <c r="DB136" s="67"/>
      <c r="DC136" s="67"/>
      <c r="DD136" s="28"/>
      <c r="DE136" s="24"/>
    </row>
    <row r="137" spans="1:109" ht="24.95" hidden="1" customHeight="1" x14ac:dyDescent="0.3">
      <c r="A137" s="13" t="s">
        <v>998</v>
      </c>
      <c r="B137" s="14" t="s">
        <v>999</v>
      </c>
      <c r="C137" s="14" t="s">
        <v>986</v>
      </c>
      <c r="D137" s="15" t="s">
        <v>987</v>
      </c>
      <c r="E137" s="15" t="s">
        <v>1000</v>
      </c>
      <c r="F137" s="16">
        <v>39407</v>
      </c>
      <c r="G137" s="15" t="s">
        <v>446</v>
      </c>
      <c r="H137" s="15" t="s">
        <v>447</v>
      </c>
      <c r="I137" s="15" t="s">
        <v>466</v>
      </c>
      <c r="J137" s="15" t="s">
        <v>813</v>
      </c>
      <c r="K137" s="15" t="s">
        <v>474</v>
      </c>
      <c r="L137" s="15" t="s">
        <v>518</v>
      </c>
      <c r="M137" s="17">
        <v>0</v>
      </c>
      <c r="N137" s="17">
        <v>0</v>
      </c>
      <c r="O137" s="17">
        <v>0</v>
      </c>
      <c r="P137" s="17">
        <v>0</v>
      </c>
      <c r="Q137" s="17">
        <v>5</v>
      </c>
      <c r="R137" s="17">
        <v>1.51</v>
      </c>
      <c r="S137" s="17">
        <v>0</v>
      </c>
      <c r="T137" s="17">
        <v>0</v>
      </c>
      <c r="U137" s="17"/>
      <c r="V137" s="17">
        <f t="shared" si="25"/>
        <v>6.51</v>
      </c>
      <c r="W137" s="17">
        <f t="shared" si="26"/>
        <v>5</v>
      </c>
      <c r="X137" s="17">
        <f t="shared" si="27"/>
        <v>1.51</v>
      </c>
      <c r="Y137" s="20">
        <f t="shared" si="28"/>
        <v>23.195084485407065</v>
      </c>
      <c r="Z137" s="17">
        <v>96</v>
      </c>
      <c r="AA137" s="17">
        <v>100</v>
      </c>
      <c r="AB137" s="17"/>
      <c r="AC137" s="17"/>
      <c r="AD137" s="17">
        <v>45</v>
      </c>
      <c r="AE137" s="17">
        <v>45</v>
      </c>
      <c r="AF137" s="17"/>
      <c r="AG137" s="17"/>
      <c r="AH137" s="17">
        <v>30</v>
      </c>
      <c r="AI137" s="17">
        <v>30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9">
        <v>465700</v>
      </c>
      <c r="AR137" s="17">
        <v>0</v>
      </c>
      <c r="AS137" s="19">
        <v>1023419</v>
      </c>
      <c r="AT137" s="17">
        <v>0</v>
      </c>
      <c r="AU137" s="17">
        <v>0</v>
      </c>
      <c r="AV137" s="17">
        <v>0</v>
      </c>
      <c r="AW137" s="17">
        <v>0</v>
      </c>
      <c r="AX137" s="17">
        <v>0</v>
      </c>
      <c r="AY137" s="17">
        <v>0</v>
      </c>
      <c r="AZ137" s="17">
        <v>0</v>
      </c>
      <c r="BA137" s="17">
        <v>0</v>
      </c>
      <c r="BB137" s="17">
        <v>0</v>
      </c>
      <c r="BC137" s="17">
        <v>0</v>
      </c>
      <c r="BD137" s="17">
        <v>0</v>
      </c>
      <c r="BE137" s="17">
        <v>0</v>
      </c>
      <c r="BF137" s="17">
        <v>0</v>
      </c>
      <c r="BG137" s="17">
        <v>0</v>
      </c>
      <c r="BH137" s="17"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7">
        <v>0</v>
      </c>
      <c r="BP137" s="17">
        <v>0</v>
      </c>
      <c r="BQ137" s="17">
        <v>0</v>
      </c>
      <c r="BR137" s="50"/>
      <c r="BS137" s="50"/>
      <c r="BT137" s="19">
        <v>2569000</v>
      </c>
      <c r="BU137" s="19">
        <v>2070000</v>
      </c>
      <c r="BV137" s="19">
        <v>2070000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/>
      <c r="CC137" s="17">
        <v>0</v>
      </c>
      <c r="CD137" s="17">
        <v>0</v>
      </c>
      <c r="CE137" s="17">
        <v>0</v>
      </c>
      <c r="CF137" s="17">
        <v>0</v>
      </c>
      <c r="CG137" s="19">
        <v>301700</v>
      </c>
      <c r="CH137" s="18">
        <v>762715.88</v>
      </c>
      <c r="CI137" s="17">
        <v>0</v>
      </c>
      <c r="CJ137" s="19">
        <v>69400</v>
      </c>
      <c r="CK137" s="19">
        <v>2916800</v>
      </c>
      <c r="CL137" s="18">
        <v>3305796.03</v>
      </c>
      <c r="CM137" s="18">
        <v>3166424.87</v>
      </c>
      <c r="CN137" s="17">
        <v>0</v>
      </c>
      <c r="CO137" s="19">
        <v>465700</v>
      </c>
      <c r="CP137" s="23">
        <v>1023419</v>
      </c>
      <c r="CQ137" s="59" t="s">
        <v>78</v>
      </c>
      <c r="CR137" s="59">
        <f>AE137</f>
        <v>45</v>
      </c>
      <c r="CS137" s="59">
        <v>75000</v>
      </c>
      <c r="CT137" s="67">
        <f t="shared" si="33"/>
        <v>75000</v>
      </c>
      <c r="CU137" s="25">
        <f t="shared" si="23"/>
        <v>3375000</v>
      </c>
      <c r="CV137" s="25">
        <f t="shared" si="29"/>
        <v>3375000</v>
      </c>
      <c r="CW137" s="25">
        <f t="shared" si="30"/>
        <v>3375000</v>
      </c>
      <c r="CX137" s="67">
        <f t="shared" si="31"/>
        <v>3375000</v>
      </c>
      <c r="CY137" s="25">
        <f t="shared" si="32"/>
        <v>675000</v>
      </c>
      <c r="CZ137" s="52">
        <f t="shared" si="34"/>
        <v>0.65955390705077788</v>
      </c>
      <c r="DB137" s="67"/>
      <c r="DC137" s="67"/>
      <c r="DD137" s="28"/>
      <c r="DE137" s="24"/>
    </row>
    <row r="138" spans="1:109" ht="24.95" hidden="1" customHeight="1" x14ac:dyDescent="0.3">
      <c r="A138" s="13" t="s">
        <v>1001</v>
      </c>
      <c r="B138" s="14" t="s">
        <v>1002</v>
      </c>
      <c r="C138" s="14" t="s">
        <v>986</v>
      </c>
      <c r="D138" s="15" t="s">
        <v>987</v>
      </c>
      <c r="E138" s="15" t="s">
        <v>1003</v>
      </c>
      <c r="F138" s="16">
        <v>39407</v>
      </c>
      <c r="G138" s="15" t="s">
        <v>446</v>
      </c>
      <c r="H138" s="15" t="s">
        <v>447</v>
      </c>
      <c r="I138" s="15" t="s">
        <v>466</v>
      </c>
      <c r="J138" s="15" t="s">
        <v>126</v>
      </c>
      <c r="K138" s="15" t="s">
        <v>474</v>
      </c>
      <c r="L138" s="15" t="s">
        <v>518</v>
      </c>
      <c r="M138" s="17">
        <v>0</v>
      </c>
      <c r="N138" s="17">
        <v>0</v>
      </c>
      <c r="O138" s="17">
        <v>0</v>
      </c>
      <c r="P138" s="17">
        <v>0</v>
      </c>
      <c r="Q138" s="17">
        <v>2</v>
      </c>
      <c r="R138" s="17">
        <v>0.63</v>
      </c>
      <c r="S138" s="17">
        <v>0</v>
      </c>
      <c r="T138" s="17">
        <v>0</v>
      </c>
      <c r="U138" s="17">
        <v>24</v>
      </c>
      <c r="V138" s="17">
        <f t="shared" si="25"/>
        <v>2.63</v>
      </c>
      <c r="W138" s="17">
        <f t="shared" si="26"/>
        <v>2</v>
      </c>
      <c r="X138" s="17">
        <f t="shared" si="27"/>
        <v>0.63</v>
      </c>
      <c r="Y138" s="20">
        <f t="shared" si="28"/>
        <v>23.954372623574148</v>
      </c>
      <c r="Z138" s="17">
        <v>43</v>
      </c>
      <c r="AA138" s="17">
        <v>50</v>
      </c>
      <c r="AB138" s="17"/>
      <c r="AC138" s="17"/>
      <c r="AD138" s="17"/>
      <c r="AE138" s="17"/>
      <c r="AF138" s="17">
        <v>330</v>
      </c>
      <c r="AG138" s="17">
        <v>360</v>
      </c>
      <c r="AH138" s="17"/>
      <c r="AI138" s="17"/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9">
        <v>96200</v>
      </c>
      <c r="AR138" s="17">
        <v>0</v>
      </c>
      <c r="AS138" s="19">
        <v>652279</v>
      </c>
      <c r="AT138" s="17">
        <v>0</v>
      </c>
      <c r="AU138" s="17">
        <v>0</v>
      </c>
      <c r="AV138" s="17">
        <v>0</v>
      </c>
      <c r="AW138" s="17">
        <v>0</v>
      </c>
      <c r="AX138" s="19">
        <v>95000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7">
        <v>0</v>
      </c>
      <c r="BR138" s="50"/>
      <c r="BS138" s="50"/>
      <c r="BT138" s="19">
        <v>440000</v>
      </c>
      <c r="BU138" s="19">
        <v>669000</v>
      </c>
      <c r="BV138" s="19">
        <v>669000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/>
      <c r="CC138" s="17">
        <v>0</v>
      </c>
      <c r="CD138" s="17">
        <v>0</v>
      </c>
      <c r="CE138" s="17">
        <v>0</v>
      </c>
      <c r="CF138" s="17">
        <v>0</v>
      </c>
      <c r="CG138" s="19">
        <v>272162</v>
      </c>
      <c r="CH138" s="19">
        <v>140962</v>
      </c>
      <c r="CI138" s="17">
        <v>0</v>
      </c>
      <c r="CJ138" s="19">
        <v>2098</v>
      </c>
      <c r="CK138" s="19">
        <v>674200</v>
      </c>
      <c r="CL138" s="19">
        <v>898162</v>
      </c>
      <c r="CM138" s="19">
        <v>1323377</v>
      </c>
      <c r="CN138" s="17">
        <v>0</v>
      </c>
      <c r="CO138" s="19">
        <v>96200</v>
      </c>
      <c r="CP138" s="23">
        <v>652279</v>
      </c>
      <c r="CQ138" s="59" t="s">
        <v>101</v>
      </c>
      <c r="CR138" s="60">
        <f>V138</f>
        <v>2.63</v>
      </c>
      <c r="CS138" s="59">
        <v>270000</v>
      </c>
      <c r="CT138" s="67">
        <f t="shared" si="33"/>
        <v>270000</v>
      </c>
      <c r="CU138" s="25">
        <f t="shared" si="23"/>
        <v>710100</v>
      </c>
      <c r="CV138" s="25">
        <f t="shared" si="29"/>
        <v>710100</v>
      </c>
      <c r="CW138" s="25">
        <f t="shared" si="30"/>
        <v>710100</v>
      </c>
      <c r="CX138" s="67">
        <f t="shared" si="31"/>
        <v>710100</v>
      </c>
      <c r="CY138" s="25">
        <f t="shared" si="32"/>
        <v>142020</v>
      </c>
      <c r="CZ138" s="52">
        <f t="shared" si="34"/>
        <v>0.21772891661390295</v>
      </c>
      <c r="DB138" s="67"/>
      <c r="DC138" s="67"/>
      <c r="DD138" s="28"/>
      <c r="DE138" s="24"/>
    </row>
    <row r="139" spans="1:109" ht="24.95" hidden="1" customHeight="1" x14ac:dyDescent="0.3">
      <c r="A139" s="13" t="s">
        <v>1004</v>
      </c>
      <c r="B139" s="14" t="s">
        <v>1005</v>
      </c>
      <c r="C139" s="14" t="s">
        <v>986</v>
      </c>
      <c r="D139" s="15" t="s">
        <v>987</v>
      </c>
      <c r="E139" s="15" t="s">
        <v>1006</v>
      </c>
      <c r="F139" s="16">
        <v>39407</v>
      </c>
      <c r="G139" s="15" t="s">
        <v>446</v>
      </c>
      <c r="H139" s="15" t="s">
        <v>447</v>
      </c>
      <c r="I139" s="15" t="s">
        <v>466</v>
      </c>
      <c r="J139" s="15" t="s">
        <v>813</v>
      </c>
      <c r="K139" s="15" t="s">
        <v>474</v>
      </c>
      <c r="L139" s="15" t="s">
        <v>518</v>
      </c>
      <c r="M139" s="17">
        <v>0</v>
      </c>
      <c r="N139" s="17">
        <v>0</v>
      </c>
      <c r="O139" s="17">
        <v>0</v>
      </c>
      <c r="P139" s="17">
        <v>0</v>
      </c>
      <c r="Q139" s="17">
        <v>2.5</v>
      </c>
      <c r="R139" s="17">
        <v>0.83</v>
      </c>
      <c r="S139" s="17">
        <v>0</v>
      </c>
      <c r="T139" s="17">
        <v>0</v>
      </c>
      <c r="U139" s="17"/>
      <c r="V139" s="17">
        <f t="shared" si="25"/>
        <v>3.33</v>
      </c>
      <c r="W139" s="17">
        <f t="shared" si="26"/>
        <v>2.5</v>
      </c>
      <c r="X139" s="17">
        <f t="shared" si="27"/>
        <v>0.83</v>
      </c>
      <c r="Y139" s="20">
        <f t="shared" si="28"/>
        <v>24.924924924924923</v>
      </c>
      <c r="Z139" s="17">
        <v>33</v>
      </c>
      <c r="AA139" s="17">
        <v>35</v>
      </c>
      <c r="AB139" s="17"/>
      <c r="AC139" s="17"/>
      <c r="AD139" s="17">
        <v>12</v>
      </c>
      <c r="AE139" s="17">
        <v>12</v>
      </c>
      <c r="AF139" s="17"/>
      <c r="AG139" s="17"/>
      <c r="AH139" s="17">
        <v>12</v>
      </c>
      <c r="AI139" s="17">
        <v>12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9">
        <v>124200</v>
      </c>
      <c r="AR139" s="17">
        <v>0</v>
      </c>
      <c r="AS139" s="19">
        <v>457700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50"/>
      <c r="BS139" s="50"/>
      <c r="BT139" s="19">
        <v>1287000</v>
      </c>
      <c r="BU139" s="19">
        <v>1273000</v>
      </c>
      <c r="BV139" s="19">
        <v>1273000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/>
      <c r="CC139" s="17">
        <v>0</v>
      </c>
      <c r="CD139" s="17">
        <v>0</v>
      </c>
      <c r="CE139" s="17">
        <v>0</v>
      </c>
      <c r="CF139" s="17">
        <v>0</v>
      </c>
      <c r="CG139" s="19">
        <v>244989</v>
      </c>
      <c r="CH139" s="19">
        <v>228786</v>
      </c>
      <c r="CI139" s="17">
        <v>0</v>
      </c>
      <c r="CJ139" s="19">
        <v>79876</v>
      </c>
      <c r="CK139" s="19">
        <v>1456800</v>
      </c>
      <c r="CL139" s="19">
        <v>1480186</v>
      </c>
      <c r="CM139" s="19">
        <v>1810576</v>
      </c>
      <c r="CN139" s="17">
        <v>0</v>
      </c>
      <c r="CO139" s="19">
        <v>124200</v>
      </c>
      <c r="CP139" s="23">
        <v>457700</v>
      </c>
      <c r="CQ139" s="59" t="s">
        <v>78</v>
      </c>
      <c r="CR139" s="59">
        <f>AE139</f>
        <v>12</v>
      </c>
      <c r="CS139" s="59">
        <v>75000</v>
      </c>
      <c r="CT139" s="67">
        <f t="shared" si="33"/>
        <v>75000</v>
      </c>
      <c r="CU139" s="25">
        <f t="shared" si="23"/>
        <v>900000</v>
      </c>
      <c r="CV139" s="25">
        <f t="shared" si="29"/>
        <v>900000</v>
      </c>
      <c r="CW139" s="25">
        <f t="shared" si="30"/>
        <v>900000</v>
      </c>
      <c r="CX139" s="67">
        <f t="shared" si="31"/>
        <v>900000</v>
      </c>
      <c r="CY139" s="25">
        <f t="shared" si="32"/>
        <v>180000</v>
      </c>
      <c r="CZ139" s="52">
        <f t="shared" si="34"/>
        <v>0.39327070133275072</v>
      </c>
      <c r="DB139" s="67"/>
      <c r="DC139" s="67"/>
      <c r="DD139" s="28"/>
      <c r="DE139" s="24"/>
    </row>
    <row r="140" spans="1:109" ht="24.95" hidden="1" customHeight="1" x14ac:dyDescent="0.3">
      <c r="A140" s="13" t="s">
        <v>1007</v>
      </c>
      <c r="B140" s="14" t="s">
        <v>1008</v>
      </c>
      <c r="C140" s="14" t="s">
        <v>986</v>
      </c>
      <c r="D140" s="15" t="s">
        <v>987</v>
      </c>
      <c r="E140" s="15" t="s">
        <v>1009</v>
      </c>
      <c r="F140" s="16">
        <v>39407</v>
      </c>
      <c r="G140" s="15" t="s">
        <v>446</v>
      </c>
      <c r="H140" s="15" t="s">
        <v>447</v>
      </c>
      <c r="I140" s="15" t="s">
        <v>466</v>
      </c>
      <c r="J140" s="15" t="s">
        <v>126</v>
      </c>
      <c r="K140" s="15" t="s">
        <v>474</v>
      </c>
      <c r="L140" s="15" t="s">
        <v>518</v>
      </c>
      <c r="M140" s="17">
        <v>0</v>
      </c>
      <c r="N140" s="17">
        <v>0</v>
      </c>
      <c r="O140" s="17">
        <v>0</v>
      </c>
      <c r="P140" s="17">
        <v>0</v>
      </c>
      <c r="Q140" s="17">
        <v>4.5</v>
      </c>
      <c r="R140" s="17">
        <v>1.48</v>
      </c>
      <c r="S140" s="17">
        <v>0</v>
      </c>
      <c r="T140" s="17">
        <v>0</v>
      </c>
      <c r="U140" s="17">
        <v>24</v>
      </c>
      <c r="V140" s="17">
        <f t="shared" si="25"/>
        <v>5.98</v>
      </c>
      <c r="W140" s="17">
        <f t="shared" si="26"/>
        <v>4.5</v>
      </c>
      <c r="X140" s="17">
        <f t="shared" si="27"/>
        <v>1.48</v>
      </c>
      <c r="Y140" s="20">
        <f t="shared" si="28"/>
        <v>24.749163879598658</v>
      </c>
      <c r="Z140" s="17">
        <v>242</v>
      </c>
      <c r="AA140" s="17">
        <v>260</v>
      </c>
      <c r="AB140" s="17"/>
      <c r="AC140" s="17"/>
      <c r="AD140" s="17"/>
      <c r="AE140" s="17"/>
      <c r="AF140" s="19">
        <v>2796</v>
      </c>
      <c r="AG140" s="19">
        <v>2760</v>
      </c>
      <c r="AH140" s="17"/>
      <c r="AI140" s="17"/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9">
        <v>225900</v>
      </c>
      <c r="AR140" s="17">
        <v>0</v>
      </c>
      <c r="AS140" s="19">
        <v>1400499</v>
      </c>
      <c r="AT140" s="17">
        <v>0</v>
      </c>
      <c r="AU140" s="17">
        <v>0</v>
      </c>
      <c r="AV140" s="17">
        <v>0</v>
      </c>
      <c r="AW140" s="17">
        <v>0</v>
      </c>
      <c r="AX140" s="19">
        <v>629500</v>
      </c>
      <c r="AY140" s="19">
        <v>80000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50"/>
      <c r="BS140" s="50"/>
      <c r="BT140" s="19">
        <v>1140000</v>
      </c>
      <c r="BU140" s="19">
        <v>1635000</v>
      </c>
      <c r="BV140" s="19">
        <v>1635000</v>
      </c>
      <c r="BW140" s="17">
        <v>0</v>
      </c>
      <c r="BX140" s="17">
        <v>0</v>
      </c>
      <c r="BY140" s="17">
        <v>0</v>
      </c>
      <c r="BZ140" s="17">
        <v>0</v>
      </c>
      <c r="CA140" s="17">
        <v>0</v>
      </c>
      <c r="CB140" s="17"/>
      <c r="CC140" s="17">
        <v>0</v>
      </c>
      <c r="CD140" s="17">
        <v>0</v>
      </c>
      <c r="CE140" s="17">
        <v>0</v>
      </c>
      <c r="CF140" s="17">
        <v>0</v>
      </c>
      <c r="CG140" s="19">
        <v>111000</v>
      </c>
      <c r="CH140" s="19">
        <v>245327</v>
      </c>
      <c r="CI140" s="17">
        <v>0</v>
      </c>
      <c r="CJ140" s="19">
        <v>141500</v>
      </c>
      <c r="CK140" s="19">
        <v>1955200</v>
      </c>
      <c r="CL140" s="19">
        <v>2215407</v>
      </c>
      <c r="CM140" s="19">
        <v>3180115</v>
      </c>
      <c r="CN140" s="17">
        <v>0</v>
      </c>
      <c r="CO140" s="19">
        <v>225900</v>
      </c>
      <c r="CP140" s="23">
        <v>1400499</v>
      </c>
      <c r="CQ140" s="59" t="s">
        <v>101</v>
      </c>
      <c r="CR140" s="60">
        <f>V140</f>
        <v>5.98</v>
      </c>
      <c r="CS140" s="59">
        <v>270000</v>
      </c>
      <c r="CT140" s="67">
        <f t="shared" si="33"/>
        <v>270000</v>
      </c>
      <c r="CU140" s="25">
        <f t="shared" si="23"/>
        <v>1614600</v>
      </c>
      <c r="CV140" s="25">
        <f t="shared" si="29"/>
        <v>1614600</v>
      </c>
      <c r="CW140" s="25">
        <f t="shared" si="30"/>
        <v>1614600</v>
      </c>
      <c r="CX140" s="67">
        <f t="shared" si="31"/>
        <v>1614600</v>
      </c>
      <c r="CY140" s="25">
        <f t="shared" si="32"/>
        <v>322920</v>
      </c>
      <c r="CZ140" s="52">
        <f t="shared" si="34"/>
        <v>0.2305749593537732</v>
      </c>
      <c r="DB140" s="67"/>
      <c r="DC140" s="67"/>
      <c r="DD140" s="28"/>
      <c r="DE140" s="24"/>
    </row>
    <row r="141" spans="1:109" ht="24.95" hidden="1" customHeight="1" x14ac:dyDescent="0.3">
      <c r="A141" s="13" t="s">
        <v>1010</v>
      </c>
      <c r="B141" s="14" t="s">
        <v>1011</v>
      </c>
      <c r="C141" s="14" t="s">
        <v>986</v>
      </c>
      <c r="D141" s="15" t="s">
        <v>987</v>
      </c>
      <c r="E141" s="15" t="s">
        <v>1012</v>
      </c>
      <c r="F141" s="16">
        <v>39407</v>
      </c>
      <c r="G141" s="15" t="s">
        <v>446</v>
      </c>
      <c r="H141" s="15" t="s">
        <v>447</v>
      </c>
      <c r="I141" s="15" t="s">
        <v>448</v>
      </c>
      <c r="J141" s="15" t="s">
        <v>649</v>
      </c>
      <c r="K141" s="15" t="s">
        <v>450</v>
      </c>
      <c r="L141" s="15" t="s">
        <v>518</v>
      </c>
      <c r="M141" s="17">
        <v>0</v>
      </c>
      <c r="N141" s="17">
        <v>0</v>
      </c>
      <c r="O141" s="17">
        <v>0</v>
      </c>
      <c r="P141" s="17">
        <v>0</v>
      </c>
      <c r="Q141" s="17">
        <v>2</v>
      </c>
      <c r="R141" s="17">
        <v>0.57999999999999996</v>
      </c>
      <c r="S141" s="17">
        <v>0</v>
      </c>
      <c r="T141" s="17">
        <v>0</v>
      </c>
      <c r="U141" s="17"/>
      <c r="V141" s="17">
        <f t="shared" si="25"/>
        <v>2.58</v>
      </c>
      <c r="W141" s="17">
        <f t="shared" si="26"/>
        <v>2</v>
      </c>
      <c r="X141" s="17">
        <f t="shared" si="27"/>
        <v>0.57999999999999996</v>
      </c>
      <c r="Y141" s="20">
        <f t="shared" si="28"/>
        <v>22.480620155038757</v>
      </c>
      <c r="Z141" s="17">
        <v>25</v>
      </c>
      <c r="AA141" s="17">
        <v>26</v>
      </c>
      <c r="AB141" s="17"/>
      <c r="AC141" s="17"/>
      <c r="AD141" s="17"/>
      <c r="AE141" s="17"/>
      <c r="AF141" s="17">
        <v>963</v>
      </c>
      <c r="AG141" s="19">
        <v>1000</v>
      </c>
      <c r="AH141" s="17"/>
      <c r="AI141" s="17"/>
      <c r="AJ141" s="17">
        <v>8</v>
      </c>
      <c r="AK141" s="17">
        <v>0</v>
      </c>
      <c r="AL141" s="17">
        <v>0</v>
      </c>
      <c r="AM141" s="17">
        <v>0</v>
      </c>
      <c r="AN141" s="17">
        <v>18</v>
      </c>
      <c r="AO141" s="17">
        <v>26</v>
      </c>
      <c r="AP141" s="19">
        <v>296400</v>
      </c>
      <c r="AQ141" s="19">
        <v>139400</v>
      </c>
      <c r="AR141" s="17">
        <v>0</v>
      </c>
      <c r="AS141" s="19">
        <v>632739</v>
      </c>
      <c r="AT141" s="17">
        <v>0</v>
      </c>
      <c r="AU141" s="17">
        <v>0</v>
      </c>
      <c r="AV141" s="17">
        <v>0</v>
      </c>
      <c r="AW141" s="17">
        <v>0</v>
      </c>
      <c r="AX141" s="19">
        <v>61800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9">
        <v>24000</v>
      </c>
      <c r="BG141" s="19">
        <v>19296</v>
      </c>
      <c r="BH141" s="17">
        <v>0</v>
      </c>
      <c r="BI141" s="19">
        <v>24000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50">
        <f>80*AG141</f>
        <v>80000</v>
      </c>
      <c r="BS141" s="50"/>
      <c r="BT141" s="19">
        <v>1076000</v>
      </c>
      <c r="BU141" s="19">
        <v>705000</v>
      </c>
      <c r="BV141" s="19">
        <v>705000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/>
      <c r="CC141" s="17">
        <v>0</v>
      </c>
      <c r="CD141" s="17">
        <v>0</v>
      </c>
      <c r="CE141" s="17">
        <v>0</v>
      </c>
      <c r="CF141" s="17">
        <v>0</v>
      </c>
      <c r="CG141" s="19">
        <v>22457</v>
      </c>
      <c r="CH141" s="19">
        <v>48046</v>
      </c>
      <c r="CI141" s="17">
        <v>0</v>
      </c>
      <c r="CJ141" s="18">
        <v>1456.21</v>
      </c>
      <c r="CK141" s="19">
        <v>1458600</v>
      </c>
      <c r="CL141" s="19">
        <v>911342</v>
      </c>
      <c r="CM141" s="18">
        <v>1363195.21</v>
      </c>
      <c r="CN141" s="19">
        <v>296400</v>
      </c>
      <c r="CO141" s="19">
        <v>139400</v>
      </c>
      <c r="CP141" s="23">
        <v>632739</v>
      </c>
      <c r="CQ141" s="59" t="s">
        <v>101</v>
      </c>
      <c r="CR141" s="60">
        <f>V141</f>
        <v>2.58</v>
      </c>
      <c r="CS141" s="59">
        <v>375000</v>
      </c>
      <c r="CT141" s="67">
        <f t="shared" si="33"/>
        <v>375000</v>
      </c>
      <c r="CU141" s="25">
        <f t="shared" si="23"/>
        <v>967500</v>
      </c>
      <c r="CV141" s="25">
        <f t="shared" si="29"/>
        <v>887500</v>
      </c>
      <c r="CW141" s="25">
        <f t="shared" si="30"/>
        <v>887500</v>
      </c>
      <c r="CX141" s="67">
        <f t="shared" si="31"/>
        <v>887500</v>
      </c>
      <c r="CY141" s="25">
        <f t="shared" si="32"/>
        <v>177500</v>
      </c>
      <c r="CZ141" s="52">
        <f t="shared" si="34"/>
        <v>0.28052640978349686</v>
      </c>
      <c r="DB141" s="67"/>
      <c r="DC141" s="67"/>
      <c r="DD141" s="28"/>
      <c r="DE141" s="24"/>
    </row>
    <row r="142" spans="1:109" ht="24.95" hidden="1" customHeight="1" x14ac:dyDescent="0.3">
      <c r="A142" s="13" t="s">
        <v>1013</v>
      </c>
      <c r="B142" s="14" t="s">
        <v>1014</v>
      </c>
      <c r="C142" s="14" t="s">
        <v>986</v>
      </c>
      <c r="D142" s="15" t="s">
        <v>987</v>
      </c>
      <c r="E142" s="15" t="s">
        <v>1015</v>
      </c>
      <c r="F142" s="16">
        <v>39590</v>
      </c>
      <c r="G142" s="15" t="s">
        <v>446</v>
      </c>
      <c r="H142" s="15" t="s">
        <v>447</v>
      </c>
      <c r="I142" s="15" t="s">
        <v>466</v>
      </c>
      <c r="J142" s="15" t="s">
        <v>467</v>
      </c>
      <c r="K142" s="15" t="s">
        <v>461</v>
      </c>
      <c r="L142" s="15" t="s">
        <v>518</v>
      </c>
      <c r="M142" s="17">
        <v>0</v>
      </c>
      <c r="N142" s="17">
        <v>0</v>
      </c>
      <c r="O142" s="17">
        <v>0</v>
      </c>
      <c r="P142" s="17">
        <v>0</v>
      </c>
      <c r="Q142" s="17">
        <v>5</v>
      </c>
      <c r="R142" s="17">
        <v>1.65</v>
      </c>
      <c r="S142" s="17">
        <v>0</v>
      </c>
      <c r="T142" s="17">
        <v>0</v>
      </c>
      <c r="U142" s="17"/>
      <c r="V142" s="17">
        <f t="shared" si="25"/>
        <v>6.65</v>
      </c>
      <c r="W142" s="17">
        <f t="shared" si="26"/>
        <v>5</v>
      </c>
      <c r="X142" s="17">
        <f t="shared" si="27"/>
        <v>1.65</v>
      </c>
      <c r="Y142" s="20">
        <f t="shared" si="28"/>
        <v>24.81203007518797</v>
      </c>
      <c r="Z142" s="17">
        <v>121</v>
      </c>
      <c r="AA142" s="17">
        <v>180</v>
      </c>
      <c r="AB142" s="17"/>
      <c r="AC142" s="17"/>
      <c r="AD142" s="17"/>
      <c r="AE142" s="17"/>
      <c r="AF142" s="17">
        <v>768</v>
      </c>
      <c r="AG142" s="17">
        <v>940</v>
      </c>
      <c r="AH142" s="17"/>
      <c r="AI142" s="17"/>
      <c r="AJ142" s="17">
        <v>28</v>
      </c>
      <c r="AK142" s="17">
        <v>0</v>
      </c>
      <c r="AL142" s="17">
        <v>0</v>
      </c>
      <c r="AM142" s="17">
        <v>0</v>
      </c>
      <c r="AN142" s="17">
        <v>152</v>
      </c>
      <c r="AO142" s="17">
        <v>180</v>
      </c>
      <c r="AP142" s="19">
        <v>50000</v>
      </c>
      <c r="AQ142" s="19">
        <v>394000</v>
      </c>
      <c r="AR142" s="17">
        <v>0</v>
      </c>
      <c r="AS142" s="19">
        <v>1142738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50"/>
      <c r="BS142" s="50"/>
      <c r="BT142" s="19">
        <v>1673000</v>
      </c>
      <c r="BU142" s="19">
        <v>1688000</v>
      </c>
      <c r="BV142" s="19">
        <v>1688000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/>
      <c r="CC142" s="17">
        <v>0</v>
      </c>
      <c r="CD142" s="17">
        <v>0</v>
      </c>
      <c r="CE142" s="17">
        <v>0</v>
      </c>
      <c r="CF142" s="17">
        <v>0</v>
      </c>
      <c r="CG142" s="19">
        <v>160763</v>
      </c>
      <c r="CH142" s="19">
        <v>155660</v>
      </c>
      <c r="CI142" s="17">
        <v>0</v>
      </c>
      <c r="CJ142" s="19">
        <v>81499</v>
      </c>
      <c r="CK142" s="19">
        <v>1842100</v>
      </c>
      <c r="CL142" s="19">
        <v>2191660</v>
      </c>
      <c r="CM142" s="19">
        <v>2912237</v>
      </c>
      <c r="CN142" s="19">
        <v>50000</v>
      </c>
      <c r="CO142" s="19">
        <v>394000</v>
      </c>
      <c r="CP142" s="23">
        <v>1142738</v>
      </c>
      <c r="CQ142" s="59" t="s">
        <v>101</v>
      </c>
      <c r="CR142" s="60">
        <f>V142</f>
        <v>6.65</v>
      </c>
      <c r="CS142" s="59">
        <v>375000</v>
      </c>
      <c r="CT142" s="67">
        <f t="shared" si="33"/>
        <v>375000</v>
      </c>
      <c r="CU142" s="25">
        <f t="shared" si="23"/>
        <v>2493750</v>
      </c>
      <c r="CV142" s="25">
        <f t="shared" si="29"/>
        <v>2493750</v>
      </c>
      <c r="CW142" s="25">
        <f t="shared" si="30"/>
        <v>2493750</v>
      </c>
      <c r="CX142" s="67">
        <f t="shared" si="31"/>
        <v>2493750</v>
      </c>
      <c r="CY142" s="25">
        <f t="shared" si="32"/>
        <v>498750</v>
      </c>
      <c r="CZ142" s="52">
        <f t="shared" si="34"/>
        <v>0.43645175009494741</v>
      </c>
      <c r="DB142" s="67"/>
      <c r="DC142" s="67"/>
      <c r="DD142" s="28"/>
      <c r="DE142" s="24"/>
    </row>
    <row r="143" spans="1:109" ht="24.95" hidden="1" customHeight="1" x14ac:dyDescent="0.3">
      <c r="A143" s="13" t="s">
        <v>1016</v>
      </c>
      <c r="B143" s="14" t="s">
        <v>1017</v>
      </c>
      <c r="C143" s="14" t="s">
        <v>1018</v>
      </c>
      <c r="D143" s="15" t="s">
        <v>1019</v>
      </c>
      <c r="E143" s="15" t="s">
        <v>1020</v>
      </c>
      <c r="F143" s="16">
        <v>39436</v>
      </c>
      <c r="G143" s="15" t="s">
        <v>446</v>
      </c>
      <c r="H143" s="15" t="s">
        <v>447</v>
      </c>
      <c r="I143" s="15" t="s">
        <v>466</v>
      </c>
      <c r="J143" s="15" t="s">
        <v>467</v>
      </c>
      <c r="K143" s="15" t="s">
        <v>482</v>
      </c>
      <c r="L143" s="15" t="s">
        <v>490</v>
      </c>
      <c r="M143" s="17">
        <v>0.5</v>
      </c>
      <c r="N143" s="17">
        <v>0.5</v>
      </c>
      <c r="O143" s="17">
        <v>0</v>
      </c>
      <c r="P143" s="17">
        <v>0</v>
      </c>
      <c r="Q143" s="17">
        <v>31</v>
      </c>
      <c r="R143" s="17">
        <v>6</v>
      </c>
      <c r="S143" s="17">
        <v>0</v>
      </c>
      <c r="T143" s="17">
        <v>0</v>
      </c>
      <c r="U143" s="17"/>
      <c r="V143" s="17">
        <f t="shared" si="25"/>
        <v>38</v>
      </c>
      <c r="W143" s="17">
        <f t="shared" si="26"/>
        <v>31.5</v>
      </c>
      <c r="X143" s="17">
        <f t="shared" si="27"/>
        <v>6.5</v>
      </c>
      <c r="Y143" s="20">
        <f t="shared" si="28"/>
        <v>17.105263157894736</v>
      </c>
      <c r="Z143" s="17">
        <v>108</v>
      </c>
      <c r="AA143" s="17">
        <v>100</v>
      </c>
      <c r="AB143" s="17">
        <v>43</v>
      </c>
      <c r="AC143" s="17">
        <v>43</v>
      </c>
      <c r="AD143" s="17">
        <v>43</v>
      </c>
      <c r="AE143" s="17">
        <v>43</v>
      </c>
      <c r="AF143" s="17">
        <v>0</v>
      </c>
      <c r="AG143" s="17">
        <v>0</v>
      </c>
      <c r="AH143" s="17"/>
      <c r="AI143" s="17"/>
      <c r="AJ143" s="17"/>
      <c r="AK143" s="17"/>
      <c r="AL143" s="17"/>
      <c r="AM143" s="17"/>
      <c r="AN143" s="17"/>
      <c r="AO143" s="17"/>
      <c r="AP143" s="19">
        <v>162000</v>
      </c>
      <c r="AQ143" s="17">
        <v>0</v>
      </c>
      <c r="AR143" s="17">
        <v>0</v>
      </c>
      <c r="AS143" s="19">
        <v>950000</v>
      </c>
      <c r="AT143" s="17">
        <v>0</v>
      </c>
      <c r="AU143" s="17">
        <v>0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7">
        <v>0</v>
      </c>
      <c r="BI143" s="17">
        <v>0</v>
      </c>
      <c r="BJ143" s="19">
        <v>51330</v>
      </c>
      <c r="BK143" s="19">
        <v>34269</v>
      </c>
      <c r="BL143" s="19">
        <v>40000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50"/>
      <c r="BS143" s="50"/>
      <c r="BT143" s="19">
        <v>2700000</v>
      </c>
      <c r="BU143" s="19">
        <v>3494000</v>
      </c>
      <c r="BV143" s="19">
        <v>3843000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/>
      <c r="CC143" s="17">
        <v>0</v>
      </c>
      <c r="CD143" s="17">
        <v>0</v>
      </c>
      <c r="CE143" s="17">
        <v>0</v>
      </c>
      <c r="CF143" s="17">
        <v>0</v>
      </c>
      <c r="CG143" s="19">
        <v>19170258</v>
      </c>
      <c r="CH143" s="19">
        <v>18876785</v>
      </c>
      <c r="CI143" s="19">
        <v>11290360</v>
      </c>
      <c r="CJ143" s="17">
        <v>0</v>
      </c>
      <c r="CK143" s="19">
        <v>12677988</v>
      </c>
      <c r="CL143" s="19">
        <v>13100431</v>
      </c>
      <c r="CM143" s="19">
        <v>16123360</v>
      </c>
      <c r="CN143" s="19">
        <v>162000</v>
      </c>
      <c r="CO143" s="17">
        <v>0</v>
      </c>
      <c r="CP143" s="23">
        <v>950000</v>
      </c>
      <c r="CQ143" s="59" t="s">
        <v>72</v>
      </c>
      <c r="CR143" s="59">
        <f>AC143</f>
        <v>43</v>
      </c>
      <c r="CS143" s="59">
        <v>150000</v>
      </c>
      <c r="CT143" s="67">
        <f t="shared" si="33"/>
        <v>150000</v>
      </c>
      <c r="CU143" s="25">
        <f t="shared" si="23"/>
        <v>6450000</v>
      </c>
      <c r="CV143" s="25">
        <f t="shared" si="29"/>
        <v>6450000</v>
      </c>
      <c r="CW143" s="25">
        <f t="shared" si="30"/>
        <v>6450000</v>
      </c>
      <c r="CX143" s="67">
        <f t="shared" si="31"/>
        <v>6450000</v>
      </c>
      <c r="CY143" s="25">
        <f t="shared" si="32"/>
        <v>1290000</v>
      </c>
      <c r="CZ143" s="52">
        <f t="shared" si="34"/>
        <v>1.3578947368421053</v>
      </c>
      <c r="DB143" s="67"/>
      <c r="DC143" s="67"/>
      <c r="DD143" s="28"/>
      <c r="DE143" s="24"/>
    </row>
    <row r="144" spans="1:109" ht="24.95" hidden="1" customHeight="1" x14ac:dyDescent="0.3">
      <c r="A144" s="13" t="s">
        <v>1021</v>
      </c>
      <c r="B144" s="14" t="s">
        <v>1022</v>
      </c>
      <c r="C144" s="14" t="s">
        <v>1018</v>
      </c>
      <c r="D144" s="15" t="s">
        <v>1019</v>
      </c>
      <c r="E144" s="15" t="s">
        <v>1023</v>
      </c>
      <c r="F144" s="16">
        <v>39436</v>
      </c>
      <c r="G144" s="15" t="s">
        <v>446</v>
      </c>
      <c r="H144" s="15" t="s">
        <v>447</v>
      </c>
      <c r="I144" s="15" t="s">
        <v>466</v>
      </c>
      <c r="J144" s="15" t="s">
        <v>467</v>
      </c>
      <c r="K144" s="15" t="s">
        <v>482</v>
      </c>
      <c r="L144" s="15" t="s">
        <v>490</v>
      </c>
      <c r="M144" s="17">
        <v>0.5</v>
      </c>
      <c r="N144" s="17">
        <v>0</v>
      </c>
      <c r="O144" s="17">
        <v>0.03</v>
      </c>
      <c r="P144" s="17">
        <v>0</v>
      </c>
      <c r="Q144" s="17">
        <v>31</v>
      </c>
      <c r="R144" s="17">
        <v>5.9</v>
      </c>
      <c r="S144" s="17">
        <v>1</v>
      </c>
      <c r="T144" s="17">
        <v>0.5</v>
      </c>
      <c r="U144" s="17"/>
      <c r="V144" s="17">
        <f t="shared" si="25"/>
        <v>37.43</v>
      </c>
      <c r="W144" s="17">
        <f t="shared" si="26"/>
        <v>31.53</v>
      </c>
      <c r="X144" s="17">
        <f t="shared" si="27"/>
        <v>5.9</v>
      </c>
      <c r="Y144" s="20">
        <f t="shared" si="28"/>
        <v>15.762757146673792</v>
      </c>
      <c r="Z144" s="17">
        <v>96</v>
      </c>
      <c r="AA144" s="17">
        <v>90</v>
      </c>
      <c r="AB144" s="17">
        <v>48</v>
      </c>
      <c r="AC144" s="17">
        <v>48</v>
      </c>
      <c r="AD144" s="17">
        <v>48</v>
      </c>
      <c r="AE144" s="17">
        <v>48</v>
      </c>
      <c r="AF144" s="17">
        <v>0</v>
      </c>
      <c r="AG144" s="17">
        <v>0</v>
      </c>
      <c r="AH144" s="17"/>
      <c r="AI144" s="17"/>
      <c r="AJ144" s="17"/>
      <c r="AK144" s="17"/>
      <c r="AL144" s="17"/>
      <c r="AM144" s="17"/>
      <c r="AN144" s="17"/>
      <c r="AO144" s="17"/>
      <c r="AP144" s="19">
        <v>218200</v>
      </c>
      <c r="AQ144" s="17">
        <v>0</v>
      </c>
      <c r="AR144" s="17">
        <v>0</v>
      </c>
      <c r="AS144" s="19">
        <v>550000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9">
        <v>55133</v>
      </c>
      <c r="BK144" s="19">
        <v>163769</v>
      </c>
      <c r="BL144" s="19">
        <v>85000</v>
      </c>
      <c r="BM144" s="17">
        <v>0</v>
      </c>
      <c r="BN144" s="17">
        <v>0</v>
      </c>
      <c r="BO144" s="17">
        <v>0</v>
      </c>
      <c r="BP144" s="17">
        <v>0</v>
      </c>
      <c r="BQ144" s="17">
        <v>0</v>
      </c>
      <c r="BR144" s="50"/>
      <c r="BS144" s="50"/>
      <c r="BT144" s="19">
        <v>3108000</v>
      </c>
      <c r="BU144" s="19">
        <v>4500000</v>
      </c>
      <c r="BV144" s="19">
        <v>4800000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/>
      <c r="CC144" s="17">
        <v>0</v>
      </c>
      <c r="CD144" s="17">
        <v>0</v>
      </c>
      <c r="CE144" s="17">
        <v>0</v>
      </c>
      <c r="CF144" s="17">
        <v>0</v>
      </c>
      <c r="CG144" s="19">
        <v>19480675</v>
      </c>
      <c r="CH144" s="19">
        <v>19101987</v>
      </c>
      <c r="CI144" s="19">
        <v>10423496</v>
      </c>
      <c r="CJ144" s="17">
        <v>0</v>
      </c>
      <c r="CK144" s="19">
        <v>12927358</v>
      </c>
      <c r="CL144" s="19">
        <v>14598419</v>
      </c>
      <c r="CM144" s="19">
        <v>15858496</v>
      </c>
      <c r="CN144" s="19">
        <v>218200</v>
      </c>
      <c r="CO144" s="17">
        <v>0</v>
      </c>
      <c r="CP144" s="23">
        <v>550000</v>
      </c>
      <c r="CQ144" s="59" t="s">
        <v>72</v>
      </c>
      <c r="CR144" s="59">
        <f>AC144</f>
        <v>48</v>
      </c>
      <c r="CS144" s="59">
        <v>150000</v>
      </c>
      <c r="CT144" s="67">
        <f t="shared" si="33"/>
        <v>150000</v>
      </c>
      <c r="CU144" s="25">
        <f t="shared" si="23"/>
        <v>7200000</v>
      </c>
      <c r="CV144" s="25">
        <f t="shared" si="29"/>
        <v>7200000</v>
      </c>
      <c r="CW144" s="25">
        <f t="shared" si="30"/>
        <v>7200000</v>
      </c>
      <c r="CX144" s="67">
        <f t="shared" si="31"/>
        <v>7200000</v>
      </c>
      <c r="CY144" s="25">
        <f t="shared" si="32"/>
        <v>1440000</v>
      </c>
      <c r="CZ144" s="52">
        <f t="shared" si="34"/>
        <v>2.6181818181818182</v>
      </c>
      <c r="DB144" s="67"/>
      <c r="DC144" s="67"/>
      <c r="DD144" s="28"/>
      <c r="DE144" s="24" t="s">
        <v>75</v>
      </c>
    </row>
    <row r="145" spans="1:109" ht="24.95" hidden="1" customHeight="1" x14ac:dyDescent="0.3">
      <c r="A145" s="13" t="s">
        <v>1024</v>
      </c>
      <c r="B145" s="14" t="s">
        <v>1025</v>
      </c>
      <c r="C145" s="14" t="s">
        <v>1018</v>
      </c>
      <c r="D145" s="15" t="s">
        <v>1019</v>
      </c>
      <c r="E145" s="15" t="s">
        <v>1026</v>
      </c>
      <c r="F145" s="16">
        <v>39436</v>
      </c>
      <c r="G145" s="15" t="s">
        <v>446</v>
      </c>
      <c r="H145" s="15" t="s">
        <v>447</v>
      </c>
      <c r="I145" s="15" t="s">
        <v>466</v>
      </c>
      <c r="J145" s="15" t="s">
        <v>626</v>
      </c>
      <c r="K145" s="15" t="s">
        <v>461</v>
      </c>
      <c r="L145" s="15" t="s">
        <v>542</v>
      </c>
      <c r="M145" s="17">
        <v>0</v>
      </c>
      <c r="N145" s="17">
        <v>0</v>
      </c>
      <c r="O145" s="17">
        <v>0</v>
      </c>
      <c r="P145" s="17">
        <v>0</v>
      </c>
      <c r="Q145" s="17">
        <v>6.05</v>
      </c>
      <c r="R145" s="17">
        <v>1.4</v>
      </c>
      <c r="S145" s="17">
        <v>0</v>
      </c>
      <c r="T145" s="17">
        <v>0</v>
      </c>
      <c r="U145" s="17"/>
      <c r="V145" s="17">
        <f t="shared" si="25"/>
        <v>7.4499999999999993</v>
      </c>
      <c r="W145" s="17">
        <f t="shared" si="26"/>
        <v>6.05</v>
      </c>
      <c r="X145" s="17">
        <f t="shared" si="27"/>
        <v>1.4</v>
      </c>
      <c r="Y145" s="20">
        <f t="shared" si="28"/>
        <v>18.791946308724832</v>
      </c>
      <c r="Z145" s="17">
        <v>352</v>
      </c>
      <c r="AA145" s="17">
        <v>350</v>
      </c>
      <c r="AB145" s="17"/>
      <c r="AC145" s="17"/>
      <c r="AD145" s="17"/>
      <c r="AE145" s="17"/>
      <c r="AF145" s="19">
        <v>4200</v>
      </c>
      <c r="AG145" s="19">
        <v>6200</v>
      </c>
      <c r="AH145" s="17"/>
      <c r="AI145" s="17"/>
      <c r="AJ145" s="17"/>
      <c r="AK145" s="17"/>
      <c r="AL145" s="17"/>
      <c r="AM145" s="17"/>
      <c r="AN145" s="17"/>
      <c r="AO145" s="17"/>
      <c r="AP145" s="19">
        <v>140200</v>
      </c>
      <c r="AQ145" s="17">
        <v>0</v>
      </c>
      <c r="AR145" s="17">
        <v>0</v>
      </c>
      <c r="AS145" s="19">
        <v>667000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50"/>
      <c r="BS145" s="50"/>
      <c r="BT145" s="19">
        <v>934000</v>
      </c>
      <c r="BU145" s="19">
        <v>1022000</v>
      </c>
      <c r="BV145" s="19">
        <v>1124000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/>
      <c r="CC145" s="17">
        <v>0</v>
      </c>
      <c r="CD145" s="17">
        <v>0</v>
      </c>
      <c r="CE145" s="17">
        <v>0</v>
      </c>
      <c r="CF145" s="17">
        <v>0</v>
      </c>
      <c r="CG145" s="19">
        <v>2035728</v>
      </c>
      <c r="CH145" s="19">
        <v>2020079</v>
      </c>
      <c r="CI145" s="19">
        <v>1198456</v>
      </c>
      <c r="CJ145" s="17">
        <v>0</v>
      </c>
      <c r="CK145" s="19">
        <v>3109928</v>
      </c>
      <c r="CL145" s="19">
        <v>3042079</v>
      </c>
      <c r="CM145" s="19">
        <v>2989456</v>
      </c>
      <c r="CN145" s="19">
        <v>140200</v>
      </c>
      <c r="CO145" s="17">
        <v>0</v>
      </c>
      <c r="CP145" s="23">
        <v>667000</v>
      </c>
      <c r="CQ145" s="59" t="s">
        <v>83</v>
      </c>
      <c r="CR145" s="60">
        <f>W145</f>
        <v>6.05</v>
      </c>
      <c r="CS145" s="59">
        <v>300000</v>
      </c>
      <c r="CT145" s="67">
        <f t="shared" si="33"/>
        <v>300000</v>
      </c>
      <c r="CU145" s="25">
        <f t="shared" si="23"/>
        <v>1815000</v>
      </c>
      <c r="CV145" s="25">
        <f t="shared" si="29"/>
        <v>1815000</v>
      </c>
      <c r="CW145" s="25">
        <f t="shared" si="30"/>
        <v>1815000</v>
      </c>
      <c r="CX145" s="67">
        <f t="shared" si="31"/>
        <v>1815000</v>
      </c>
      <c r="CY145" s="25">
        <f t="shared" si="32"/>
        <v>363000</v>
      </c>
      <c r="CZ145" s="52">
        <f t="shared" si="34"/>
        <v>0.54422788605697148</v>
      </c>
      <c r="DB145" s="67"/>
      <c r="DC145" s="67"/>
      <c r="DD145" s="61">
        <f>AG145/(W145*2080)</f>
        <v>0.49268912905276541</v>
      </c>
      <c r="DE145" s="24"/>
    </row>
    <row r="146" spans="1:109" ht="24.95" hidden="1" customHeight="1" x14ac:dyDescent="0.3">
      <c r="A146" s="13" t="s">
        <v>1027</v>
      </c>
      <c r="B146" s="14" t="s">
        <v>1028</v>
      </c>
      <c r="C146" s="14" t="s">
        <v>1029</v>
      </c>
      <c r="D146" s="15" t="s">
        <v>1030</v>
      </c>
      <c r="E146" s="15" t="s">
        <v>1031</v>
      </c>
      <c r="F146" s="16">
        <v>40430</v>
      </c>
      <c r="G146" s="15" t="s">
        <v>446</v>
      </c>
      <c r="H146" s="15" t="s">
        <v>447</v>
      </c>
      <c r="I146" s="15" t="s">
        <v>448</v>
      </c>
      <c r="J146" s="15" t="s">
        <v>449</v>
      </c>
      <c r="K146" s="15" t="s">
        <v>450</v>
      </c>
      <c r="L146" s="15" t="s">
        <v>475</v>
      </c>
      <c r="M146" s="17">
        <v>4.5</v>
      </c>
      <c r="N146" s="17">
        <v>0.1</v>
      </c>
      <c r="O146" s="17">
        <v>0</v>
      </c>
      <c r="P146" s="17">
        <v>0.16</v>
      </c>
      <c r="Q146" s="17">
        <v>3</v>
      </c>
      <c r="R146" s="17">
        <v>1.9</v>
      </c>
      <c r="S146" s="17">
        <v>0</v>
      </c>
      <c r="T146" s="17">
        <v>0</v>
      </c>
      <c r="U146" s="17">
        <v>10</v>
      </c>
      <c r="V146" s="17">
        <f t="shared" si="25"/>
        <v>9.66</v>
      </c>
      <c r="W146" s="17">
        <f t="shared" si="26"/>
        <v>7.5</v>
      </c>
      <c r="X146" s="17">
        <f t="shared" si="27"/>
        <v>2.16</v>
      </c>
      <c r="Y146" s="20">
        <f t="shared" si="28"/>
        <v>22.36024844720497</v>
      </c>
      <c r="Z146" s="17">
        <v>23</v>
      </c>
      <c r="AA146" s="17">
        <v>35</v>
      </c>
      <c r="AB146" s="17"/>
      <c r="AC146" s="17"/>
      <c r="AD146" s="17"/>
      <c r="AE146" s="17"/>
      <c r="AF146" s="19">
        <v>3379</v>
      </c>
      <c r="AG146" s="19">
        <v>10548</v>
      </c>
      <c r="AH146" s="17"/>
      <c r="AI146" s="17"/>
      <c r="AJ146" s="17">
        <v>0</v>
      </c>
      <c r="AK146" s="17">
        <v>7</v>
      </c>
      <c r="AL146" s="17">
        <v>20</v>
      </c>
      <c r="AM146" s="17">
        <v>8</v>
      </c>
      <c r="AN146" s="17">
        <v>0</v>
      </c>
      <c r="AO146" s="17">
        <v>35</v>
      </c>
      <c r="AP146" s="19">
        <v>230900</v>
      </c>
      <c r="AQ146" s="17">
        <v>0</v>
      </c>
      <c r="AR146" s="17">
        <v>0</v>
      </c>
      <c r="AS146" s="19">
        <v>900000</v>
      </c>
      <c r="AT146" s="17">
        <v>0</v>
      </c>
      <c r="AU146" s="17">
        <v>0</v>
      </c>
      <c r="AV146" s="17">
        <v>0</v>
      </c>
      <c r="AW146" s="17">
        <v>0</v>
      </c>
      <c r="AX146" s="19">
        <v>10000</v>
      </c>
      <c r="AY146" s="19">
        <v>5000</v>
      </c>
      <c r="AZ146" s="17">
        <v>0</v>
      </c>
      <c r="BA146" s="19">
        <v>352000</v>
      </c>
      <c r="BB146" s="17">
        <v>0</v>
      </c>
      <c r="BC146" s="17">
        <v>0</v>
      </c>
      <c r="BD146" s="17">
        <v>0</v>
      </c>
      <c r="BE146" s="17">
        <v>0</v>
      </c>
      <c r="BF146" s="19">
        <v>65120</v>
      </c>
      <c r="BG146" s="19">
        <v>103360</v>
      </c>
      <c r="BH146" s="19">
        <v>732360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7">
        <v>0</v>
      </c>
      <c r="BP146" s="17">
        <v>0</v>
      </c>
      <c r="BQ146" s="17">
        <v>0</v>
      </c>
      <c r="BR146" s="50">
        <f>80*AG146</f>
        <v>843840</v>
      </c>
      <c r="BS146" s="50"/>
      <c r="BT146" s="19">
        <v>544000</v>
      </c>
      <c r="BU146" s="19">
        <v>1515000</v>
      </c>
      <c r="BV146" s="19">
        <v>1231000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/>
      <c r="CC146" s="17">
        <v>0</v>
      </c>
      <c r="CD146" s="17">
        <v>0</v>
      </c>
      <c r="CE146" s="17">
        <v>0</v>
      </c>
      <c r="CF146" s="17">
        <v>0</v>
      </c>
      <c r="CG146" s="19">
        <v>56122</v>
      </c>
      <c r="CH146" s="19">
        <v>56122</v>
      </c>
      <c r="CI146" s="19">
        <v>77014</v>
      </c>
      <c r="CJ146" s="17">
        <v>0</v>
      </c>
      <c r="CK146" s="19">
        <v>906142</v>
      </c>
      <c r="CL146" s="19">
        <v>1623360</v>
      </c>
      <c r="CM146" s="19">
        <v>3292374</v>
      </c>
      <c r="CN146" s="19">
        <v>230900</v>
      </c>
      <c r="CO146" s="17">
        <v>0</v>
      </c>
      <c r="CP146" s="23">
        <v>900000</v>
      </c>
      <c r="CQ146" s="59" t="s">
        <v>98</v>
      </c>
      <c r="CR146" s="59">
        <f>AG146</f>
        <v>10548</v>
      </c>
      <c r="CS146" s="59">
        <v>350</v>
      </c>
      <c r="CT146" s="67">
        <f t="shared" si="33"/>
        <v>350</v>
      </c>
      <c r="CU146" s="25">
        <f t="shared" si="23"/>
        <v>3691800</v>
      </c>
      <c r="CV146" s="25">
        <f t="shared" si="29"/>
        <v>2847960</v>
      </c>
      <c r="CW146" s="25">
        <f t="shared" si="30"/>
        <v>2847960</v>
      </c>
      <c r="CX146" s="67">
        <f t="shared" si="31"/>
        <v>2847960</v>
      </c>
      <c r="CY146" s="25">
        <f t="shared" si="32"/>
        <v>569592</v>
      </c>
      <c r="CZ146" s="52">
        <f t="shared" si="34"/>
        <v>0.63288</v>
      </c>
      <c r="DB146" s="67"/>
      <c r="DC146" s="67"/>
      <c r="DD146" s="28"/>
      <c r="DE146" s="24"/>
    </row>
    <row r="147" spans="1:109" ht="24.95" hidden="1" customHeight="1" x14ac:dyDescent="0.3">
      <c r="A147" s="13" t="s">
        <v>1032</v>
      </c>
      <c r="B147" s="14" t="s">
        <v>1033</v>
      </c>
      <c r="C147" s="14" t="s">
        <v>1029</v>
      </c>
      <c r="D147" s="15" t="s">
        <v>1030</v>
      </c>
      <c r="E147" s="15" t="s">
        <v>1034</v>
      </c>
      <c r="F147" s="16">
        <v>40430</v>
      </c>
      <c r="G147" s="15" t="s">
        <v>446</v>
      </c>
      <c r="H147" s="15" t="s">
        <v>447</v>
      </c>
      <c r="I147" s="15" t="s">
        <v>466</v>
      </c>
      <c r="J147" s="15" t="s">
        <v>467</v>
      </c>
      <c r="K147" s="15" t="s">
        <v>461</v>
      </c>
      <c r="L147" s="15" t="s">
        <v>483</v>
      </c>
      <c r="M147" s="17">
        <v>2.5</v>
      </c>
      <c r="N147" s="17">
        <v>0.3</v>
      </c>
      <c r="O147" s="17">
        <v>0</v>
      </c>
      <c r="P147" s="17">
        <v>0.16</v>
      </c>
      <c r="Q147" s="17">
        <v>6</v>
      </c>
      <c r="R147" s="17">
        <v>1.2</v>
      </c>
      <c r="S147" s="17">
        <v>0</v>
      </c>
      <c r="T147" s="17">
        <v>0</v>
      </c>
      <c r="U147" s="17">
        <v>0</v>
      </c>
      <c r="V147" s="17">
        <f t="shared" si="25"/>
        <v>10.16</v>
      </c>
      <c r="W147" s="17">
        <f t="shared" si="26"/>
        <v>8.5</v>
      </c>
      <c r="X147" s="17">
        <f t="shared" si="27"/>
        <v>1.66</v>
      </c>
      <c r="Y147" s="20">
        <f t="shared" si="28"/>
        <v>16.338582677165352</v>
      </c>
      <c r="Z147" s="17">
        <v>35</v>
      </c>
      <c r="AA147" s="17">
        <v>55</v>
      </c>
      <c r="AB147" s="17"/>
      <c r="AC147" s="17"/>
      <c r="AD147" s="17">
        <v>0</v>
      </c>
      <c r="AE147" s="17">
        <v>0</v>
      </c>
      <c r="AF147" s="19">
        <v>3750</v>
      </c>
      <c r="AG147" s="19">
        <v>7098</v>
      </c>
      <c r="AH147" s="17"/>
      <c r="AI147" s="17"/>
      <c r="AJ147" s="17">
        <v>1</v>
      </c>
      <c r="AK147" s="17">
        <v>8</v>
      </c>
      <c r="AL147" s="17">
        <v>9</v>
      </c>
      <c r="AM147" s="17">
        <v>0</v>
      </c>
      <c r="AN147" s="17">
        <v>37</v>
      </c>
      <c r="AO147" s="17">
        <v>55</v>
      </c>
      <c r="AP147" s="19">
        <v>427400</v>
      </c>
      <c r="AQ147" s="19">
        <v>525800</v>
      </c>
      <c r="AR147" s="17">
        <v>0</v>
      </c>
      <c r="AS147" s="19">
        <v>1300000</v>
      </c>
      <c r="AT147" s="17">
        <v>0</v>
      </c>
      <c r="AU147" s="17">
        <v>0</v>
      </c>
      <c r="AV147" s="17">
        <v>0</v>
      </c>
      <c r="AW147" s="17">
        <v>0</v>
      </c>
      <c r="AX147" s="19">
        <v>333000</v>
      </c>
      <c r="AY147" s="19">
        <v>154000</v>
      </c>
      <c r="AZ147" s="17">
        <v>0</v>
      </c>
      <c r="BA147" s="19">
        <v>450000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9">
        <v>2700</v>
      </c>
      <c r="BO147" s="19">
        <v>3900</v>
      </c>
      <c r="BP147" s="17">
        <v>0</v>
      </c>
      <c r="BQ147" s="17">
        <v>0</v>
      </c>
      <c r="BR147" s="50"/>
      <c r="BS147" s="50"/>
      <c r="BT147" s="19">
        <v>1428000</v>
      </c>
      <c r="BU147" s="19">
        <v>1549000</v>
      </c>
      <c r="BV147" s="19">
        <v>1549000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/>
      <c r="CC147" s="17">
        <v>0</v>
      </c>
      <c r="CD147" s="17">
        <v>0</v>
      </c>
      <c r="CE147" s="17">
        <v>0</v>
      </c>
      <c r="CF147" s="17">
        <v>0</v>
      </c>
      <c r="CG147" s="19">
        <v>655574</v>
      </c>
      <c r="CH147" s="19">
        <v>161360</v>
      </c>
      <c r="CI147" s="19">
        <v>97400</v>
      </c>
      <c r="CJ147" s="19">
        <v>510000</v>
      </c>
      <c r="CK147" s="19">
        <v>2779174</v>
      </c>
      <c r="CL147" s="19">
        <v>2300200</v>
      </c>
      <c r="CM147" s="19">
        <v>3906400</v>
      </c>
      <c r="CN147" s="19">
        <v>427400</v>
      </c>
      <c r="CO147" s="19">
        <v>525800</v>
      </c>
      <c r="CP147" s="23">
        <v>1300000</v>
      </c>
      <c r="CQ147" s="59" t="s">
        <v>101</v>
      </c>
      <c r="CR147" s="60">
        <f>V147</f>
        <v>10.16</v>
      </c>
      <c r="CS147" s="59">
        <v>350000</v>
      </c>
      <c r="CT147" s="67">
        <f t="shared" si="33"/>
        <v>350000</v>
      </c>
      <c r="CU147" s="25">
        <f t="shared" si="23"/>
        <v>3556000</v>
      </c>
      <c r="CV147" s="25">
        <f t="shared" si="29"/>
        <v>3556000</v>
      </c>
      <c r="CW147" s="25">
        <f t="shared" si="30"/>
        <v>3556000</v>
      </c>
      <c r="CX147" s="67">
        <f t="shared" si="31"/>
        <v>3556000</v>
      </c>
      <c r="CY147" s="25">
        <f t="shared" si="32"/>
        <v>711200</v>
      </c>
      <c r="CZ147" s="52">
        <f t="shared" si="34"/>
        <v>0.54707692307692313</v>
      </c>
      <c r="DB147" s="67"/>
      <c r="DC147" s="67"/>
      <c r="DD147" s="28"/>
      <c r="DE147" s="24"/>
    </row>
    <row r="148" spans="1:109" ht="24.95" hidden="1" customHeight="1" x14ac:dyDescent="0.3">
      <c r="A148" s="13" t="s">
        <v>1035</v>
      </c>
      <c r="B148" s="14" t="s">
        <v>1036</v>
      </c>
      <c r="C148" s="14" t="s">
        <v>1029</v>
      </c>
      <c r="D148" s="15" t="s">
        <v>1030</v>
      </c>
      <c r="E148" s="15" t="s">
        <v>1037</v>
      </c>
      <c r="F148" s="16">
        <v>40430</v>
      </c>
      <c r="G148" s="15" t="s">
        <v>446</v>
      </c>
      <c r="H148" s="15" t="s">
        <v>447</v>
      </c>
      <c r="I148" s="15" t="s">
        <v>466</v>
      </c>
      <c r="J148" s="15" t="s">
        <v>467</v>
      </c>
      <c r="K148" s="15" t="s">
        <v>461</v>
      </c>
      <c r="L148" s="15" t="s">
        <v>475</v>
      </c>
      <c r="M148" s="17">
        <v>0</v>
      </c>
      <c r="N148" s="17">
        <v>0.1</v>
      </c>
      <c r="O148" s="17">
        <v>0.39</v>
      </c>
      <c r="P148" s="17">
        <v>0.16</v>
      </c>
      <c r="Q148" s="17">
        <v>5</v>
      </c>
      <c r="R148" s="17">
        <v>0.9</v>
      </c>
      <c r="S148" s="17">
        <v>0</v>
      </c>
      <c r="T148" s="17">
        <v>0</v>
      </c>
      <c r="U148" s="17">
        <v>15</v>
      </c>
      <c r="V148" s="17">
        <f t="shared" si="25"/>
        <v>6.5500000000000007</v>
      </c>
      <c r="W148" s="17">
        <f t="shared" si="26"/>
        <v>5.39</v>
      </c>
      <c r="X148" s="17">
        <f t="shared" si="27"/>
        <v>1.1600000000000001</v>
      </c>
      <c r="Y148" s="20">
        <f t="shared" si="28"/>
        <v>17.709923664122137</v>
      </c>
      <c r="Z148" s="17">
        <v>23</v>
      </c>
      <c r="AA148" s="17">
        <v>40</v>
      </c>
      <c r="AB148" s="17"/>
      <c r="AC148" s="17"/>
      <c r="AD148" s="17">
        <v>0</v>
      </c>
      <c r="AE148" s="17">
        <v>0</v>
      </c>
      <c r="AF148" s="19">
        <v>2038</v>
      </c>
      <c r="AG148" s="19">
        <v>3942</v>
      </c>
      <c r="AH148" s="17"/>
      <c r="AI148" s="17"/>
      <c r="AJ148" s="17">
        <v>6</v>
      </c>
      <c r="AK148" s="17">
        <v>11</v>
      </c>
      <c r="AL148" s="17">
        <v>15</v>
      </c>
      <c r="AM148" s="17">
        <v>4</v>
      </c>
      <c r="AN148" s="17">
        <v>4</v>
      </c>
      <c r="AO148" s="17">
        <v>40</v>
      </c>
      <c r="AP148" s="19">
        <v>122600</v>
      </c>
      <c r="AQ148" s="19">
        <v>389200</v>
      </c>
      <c r="AR148" s="17">
        <v>0</v>
      </c>
      <c r="AS148" s="19">
        <v>1100000</v>
      </c>
      <c r="AT148" s="17">
        <v>0</v>
      </c>
      <c r="AU148" s="17">
        <v>0</v>
      </c>
      <c r="AV148" s="17">
        <v>0</v>
      </c>
      <c r="AW148" s="17">
        <v>0</v>
      </c>
      <c r="AX148" s="19">
        <v>25000</v>
      </c>
      <c r="AY148" s="19">
        <v>105000</v>
      </c>
      <c r="AZ148" s="17">
        <v>0</v>
      </c>
      <c r="BA148" s="19">
        <v>220000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7">
        <v>0</v>
      </c>
      <c r="BR148" s="50"/>
      <c r="BS148" s="50"/>
      <c r="BT148" s="19">
        <v>1017000</v>
      </c>
      <c r="BU148" s="19">
        <v>1307000</v>
      </c>
      <c r="BV148" s="19">
        <v>1307000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/>
      <c r="CC148" s="17">
        <v>0</v>
      </c>
      <c r="CD148" s="17">
        <v>0</v>
      </c>
      <c r="CE148" s="17">
        <v>0</v>
      </c>
      <c r="CF148" s="17">
        <v>0</v>
      </c>
      <c r="CG148" s="19">
        <v>256496</v>
      </c>
      <c r="CH148" s="19">
        <v>256496</v>
      </c>
      <c r="CI148" s="19">
        <v>68593</v>
      </c>
      <c r="CJ148" s="17">
        <v>0</v>
      </c>
      <c r="CK148" s="19">
        <v>1406105</v>
      </c>
      <c r="CL148" s="19">
        <v>1816191</v>
      </c>
      <c r="CM148" s="19">
        <v>2695593</v>
      </c>
      <c r="CN148" s="19">
        <v>122600</v>
      </c>
      <c r="CO148" s="19">
        <v>389200</v>
      </c>
      <c r="CP148" s="23">
        <v>1100000</v>
      </c>
      <c r="CQ148" s="59" t="s">
        <v>101</v>
      </c>
      <c r="CR148" s="60">
        <f>V148</f>
        <v>6.5500000000000007</v>
      </c>
      <c r="CS148" s="59">
        <v>350000</v>
      </c>
      <c r="CT148" s="67">
        <f t="shared" si="33"/>
        <v>350000</v>
      </c>
      <c r="CU148" s="25">
        <f t="shared" si="23"/>
        <v>2292500.0000000005</v>
      </c>
      <c r="CV148" s="25">
        <f t="shared" si="29"/>
        <v>2292500.0000000005</v>
      </c>
      <c r="CW148" s="25">
        <f t="shared" si="30"/>
        <v>2292500.0000000005</v>
      </c>
      <c r="CX148" s="67">
        <f t="shared" si="31"/>
        <v>2292500.0000000005</v>
      </c>
      <c r="CY148" s="25">
        <f t="shared" si="32"/>
        <v>458500.00000000012</v>
      </c>
      <c r="CZ148" s="52">
        <f t="shared" si="34"/>
        <v>0.41681818181818192</v>
      </c>
      <c r="DB148" s="67"/>
      <c r="DC148" s="67"/>
      <c r="DD148" s="28"/>
      <c r="DE148" s="24"/>
    </row>
    <row r="149" spans="1:109" ht="24.95" hidden="1" customHeight="1" x14ac:dyDescent="0.3">
      <c r="A149" s="13" t="s">
        <v>446</v>
      </c>
      <c r="B149" s="14" t="s">
        <v>1038</v>
      </c>
      <c r="C149" s="14" t="s">
        <v>1039</v>
      </c>
      <c r="D149" s="15" t="s">
        <v>1040</v>
      </c>
      <c r="E149" s="15" t="s">
        <v>1041</v>
      </c>
      <c r="F149" s="16">
        <v>40179</v>
      </c>
      <c r="G149" s="15" t="s">
        <v>446</v>
      </c>
      <c r="H149" s="15" t="s">
        <v>447</v>
      </c>
      <c r="I149" s="15" t="s">
        <v>448</v>
      </c>
      <c r="J149" s="15" t="s">
        <v>581</v>
      </c>
      <c r="K149" s="15" t="s">
        <v>482</v>
      </c>
      <c r="L149" s="15" t="s">
        <v>475</v>
      </c>
      <c r="M149" s="17">
        <v>0</v>
      </c>
      <c r="N149" s="17">
        <v>0</v>
      </c>
      <c r="O149" s="17">
        <v>0</v>
      </c>
      <c r="P149" s="17">
        <v>0.09</v>
      </c>
      <c r="Q149" s="17">
        <v>8.25</v>
      </c>
      <c r="R149" s="17">
        <v>2.75</v>
      </c>
      <c r="S149" s="17">
        <v>0</v>
      </c>
      <c r="T149" s="17">
        <v>0</v>
      </c>
      <c r="U149" s="17"/>
      <c r="V149" s="17">
        <f t="shared" si="25"/>
        <v>11.09</v>
      </c>
      <c r="W149" s="17">
        <f t="shared" si="26"/>
        <v>8.25</v>
      </c>
      <c r="X149" s="17">
        <f t="shared" si="27"/>
        <v>2.84</v>
      </c>
      <c r="Y149" s="20">
        <f t="shared" si="28"/>
        <v>25.608656447249771</v>
      </c>
      <c r="Z149" s="17">
        <v>35</v>
      </c>
      <c r="AA149" s="17">
        <v>35</v>
      </c>
      <c r="AB149" s="17">
        <v>35</v>
      </c>
      <c r="AC149" s="17">
        <v>35</v>
      </c>
      <c r="AD149" s="17"/>
      <c r="AE149" s="17"/>
      <c r="AF149" s="17"/>
      <c r="AG149" s="17"/>
      <c r="AH149" s="17"/>
      <c r="AI149" s="17"/>
      <c r="AJ149" s="17">
        <v>12</v>
      </c>
      <c r="AK149" s="17">
        <v>13</v>
      </c>
      <c r="AL149" s="17">
        <v>7</v>
      </c>
      <c r="AM149" s="17">
        <v>1</v>
      </c>
      <c r="AN149" s="17">
        <v>2</v>
      </c>
      <c r="AO149" s="17">
        <v>35</v>
      </c>
      <c r="AP149" s="19">
        <v>171000</v>
      </c>
      <c r="AQ149" s="19">
        <v>268800</v>
      </c>
      <c r="AR149" s="17">
        <v>0</v>
      </c>
      <c r="AS149" s="19">
        <v>1050000</v>
      </c>
      <c r="AT149" s="17">
        <v>0</v>
      </c>
      <c r="AU149" s="17">
        <v>0</v>
      </c>
      <c r="AV149" s="17">
        <v>0</v>
      </c>
      <c r="AW149" s="17">
        <v>0</v>
      </c>
      <c r="AX149" s="19">
        <v>10000</v>
      </c>
      <c r="AY149" s="19">
        <v>37000</v>
      </c>
      <c r="AZ149" s="17">
        <v>0</v>
      </c>
      <c r="BA149" s="19">
        <v>234000</v>
      </c>
      <c r="BB149" s="17">
        <v>0</v>
      </c>
      <c r="BC149" s="17">
        <v>0</v>
      </c>
      <c r="BD149" s="17">
        <v>0</v>
      </c>
      <c r="BE149" s="17">
        <v>0</v>
      </c>
      <c r="BF149" s="19">
        <v>807791</v>
      </c>
      <c r="BG149" s="19">
        <v>1106950</v>
      </c>
      <c r="BH149" s="17">
        <v>0</v>
      </c>
      <c r="BI149" s="19">
        <v>1200000</v>
      </c>
      <c r="BJ149" s="19">
        <v>1008450</v>
      </c>
      <c r="BK149" s="19">
        <v>1190347</v>
      </c>
      <c r="BL149" s="17">
        <v>0</v>
      </c>
      <c r="BM149" s="19">
        <v>1200600</v>
      </c>
      <c r="BN149" s="19">
        <v>85500</v>
      </c>
      <c r="BO149" s="19">
        <v>88500</v>
      </c>
      <c r="BP149" s="17">
        <v>0</v>
      </c>
      <c r="BQ149" s="19">
        <v>90000</v>
      </c>
      <c r="BR149" s="50">
        <f>7000*12*AC149</f>
        <v>2940000</v>
      </c>
      <c r="BS149" s="50"/>
      <c r="BT149" s="19">
        <v>2000000</v>
      </c>
      <c r="BU149" s="19">
        <v>1400000</v>
      </c>
      <c r="BV149" s="19">
        <v>1166000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9">
        <f>3000*12*(AL149+AM149)</f>
        <v>288000</v>
      </c>
      <c r="CC149" s="17">
        <v>0</v>
      </c>
      <c r="CD149" s="17">
        <v>0</v>
      </c>
      <c r="CE149" s="17">
        <v>0</v>
      </c>
      <c r="CF149" s="17">
        <v>0</v>
      </c>
      <c r="CG149" s="19">
        <v>40000</v>
      </c>
      <c r="CH149" s="19">
        <v>16485</v>
      </c>
      <c r="CI149" s="17">
        <v>0</v>
      </c>
      <c r="CJ149" s="19">
        <v>1100000</v>
      </c>
      <c r="CK149" s="19">
        <v>4122741</v>
      </c>
      <c r="CL149" s="19">
        <v>4108082</v>
      </c>
      <c r="CM149" s="19">
        <v>6040600</v>
      </c>
      <c r="CN149" s="19">
        <v>171000</v>
      </c>
      <c r="CO149" s="19">
        <v>268800</v>
      </c>
      <c r="CP149" s="23">
        <v>1050000</v>
      </c>
      <c r="CQ149" s="59" t="s">
        <v>72</v>
      </c>
      <c r="CR149" s="59">
        <f>AC149</f>
        <v>35</v>
      </c>
      <c r="CS149" s="59">
        <v>320000</v>
      </c>
      <c r="CT149" s="67">
        <f t="shared" si="33"/>
        <v>320000</v>
      </c>
      <c r="CU149" s="25">
        <f t="shared" si="23"/>
        <v>11200000</v>
      </c>
      <c r="CV149" s="25">
        <f t="shared" si="29"/>
        <v>7972000</v>
      </c>
      <c r="CW149" s="25">
        <f t="shared" si="30"/>
        <v>7972000</v>
      </c>
      <c r="CX149" s="67">
        <f t="shared" si="31"/>
        <v>7972000</v>
      </c>
      <c r="CY149" s="25">
        <f t="shared" si="32"/>
        <v>1594400</v>
      </c>
      <c r="CZ149" s="52">
        <f t="shared" si="34"/>
        <v>1.5184761904761905</v>
      </c>
      <c r="DB149" s="67"/>
      <c r="DC149" s="67"/>
      <c r="DD149" s="28"/>
      <c r="DE149" s="49"/>
    </row>
    <row r="150" spans="1:109" ht="24.95" hidden="1" customHeight="1" x14ac:dyDescent="0.3">
      <c r="A150" s="13" t="s">
        <v>1042</v>
      </c>
      <c r="B150" s="14" t="s">
        <v>1043</v>
      </c>
      <c r="C150" s="14" t="s">
        <v>1044</v>
      </c>
      <c r="D150" s="15" t="s">
        <v>1045</v>
      </c>
      <c r="E150" s="15" t="s">
        <v>1046</v>
      </c>
      <c r="F150" s="16">
        <v>39294</v>
      </c>
      <c r="G150" s="15" t="s">
        <v>446</v>
      </c>
      <c r="H150" s="15" t="s">
        <v>447</v>
      </c>
      <c r="I150" s="15" t="s">
        <v>466</v>
      </c>
      <c r="J150" s="15" t="s">
        <v>467</v>
      </c>
      <c r="K150" s="15" t="s">
        <v>461</v>
      </c>
      <c r="L150" s="15" t="s">
        <v>483</v>
      </c>
      <c r="M150" s="17">
        <v>0</v>
      </c>
      <c r="N150" s="17">
        <v>0</v>
      </c>
      <c r="O150" s="17">
        <v>0.08</v>
      </c>
      <c r="P150" s="17">
        <v>0.63</v>
      </c>
      <c r="Q150" s="17">
        <v>1.25</v>
      </c>
      <c r="R150" s="17">
        <v>5.25</v>
      </c>
      <c r="S150" s="17">
        <v>0</v>
      </c>
      <c r="T150" s="17">
        <v>0</v>
      </c>
      <c r="U150" s="17">
        <v>25</v>
      </c>
      <c r="V150" s="17">
        <f t="shared" si="25"/>
        <v>7.21</v>
      </c>
      <c r="W150" s="17">
        <f t="shared" si="26"/>
        <v>1.33</v>
      </c>
      <c r="X150" s="17">
        <f t="shared" si="27"/>
        <v>5.88</v>
      </c>
      <c r="Y150" s="20">
        <f t="shared" si="28"/>
        <v>81.553398058252426</v>
      </c>
      <c r="Z150" s="17">
        <v>183</v>
      </c>
      <c r="AA150" s="17">
        <v>155</v>
      </c>
      <c r="AB150" s="17"/>
      <c r="AC150" s="17"/>
      <c r="AD150" s="17"/>
      <c r="AE150" s="17"/>
      <c r="AF150" s="19">
        <v>7680</v>
      </c>
      <c r="AG150" s="18">
        <v>8207.5</v>
      </c>
      <c r="AH150" s="17"/>
      <c r="AI150" s="17"/>
      <c r="AJ150" s="17">
        <v>4</v>
      </c>
      <c r="AK150" s="17">
        <v>25</v>
      </c>
      <c r="AL150" s="17">
        <v>90</v>
      </c>
      <c r="AM150" s="17">
        <v>28</v>
      </c>
      <c r="AN150" s="17">
        <v>8</v>
      </c>
      <c r="AO150" s="17">
        <v>155</v>
      </c>
      <c r="AP150" s="19">
        <v>332900</v>
      </c>
      <c r="AQ150" s="17">
        <v>0</v>
      </c>
      <c r="AR150" s="17">
        <v>0</v>
      </c>
      <c r="AS150" s="19">
        <v>610000</v>
      </c>
      <c r="AT150" s="17">
        <v>0</v>
      </c>
      <c r="AU150" s="17">
        <v>0</v>
      </c>
      <c r="AV150" s="17">
        <v>0</v>
      </c>
      <c r="AW150" s="17">
        <v>0</v>
      </c>
      <c r="AX150" s="19">
        <v>197000</v>
      </c>
      <c r="AY150" s="19">
        <v>40000</v>
      </c>
      <c r="AZ150" s="17">
        <v>0</v>
      </c>
      <c r="BA150" s="19">
        <v>330000</v>
      </c>
      <c r="BB150" s="17">
        <v>0</v>
      </c>
      <c r="BC150" s="17">
        <v>0</v>
      </c>
      <c r="BD150" s="17">
        <v>0</v>
      </c>
      <c r="BE150" s="17">
        <v>0</v>
      </c>
      <c r="BF150" s="19">
        <v>142410</v>
      </c>
      <c r="BG150" s="19">
        <v>128800</v>
      </c>
      <c r="BH150" s="17">
        <v>0</v>
      </c>
      <c r="BI150" s="19">
        <v>150000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50"/>
      <c r="BS150" s="50"/>
      <c r="BT150" s="19">
        <v>902000</v>
      </c>
      <c r="BU150" s="19">
        <v>811000</v>
      </c>
      <c r="BV150" s="19">
        <v>689000</v>
      </c>
      <c r="BW150" s="19">
        <v>654680</v>
      </c>
      <c r="BX150" s="17">
        <v>0</v>
      </c>
      <c r="BY150" s="17">
        <v>0</v>
      </c>
      <c r="BZ150" s="17">
        <v>0</v>
      </c>
      <c r="CA150" s="17">
        <v>0</v>
      </c>
      <c r="CB150" s="17"/>
      <c r="CC150" s="17">
        <v>0</v>
      </c>
      <c r="CD150" s="17">
        <v>0</v>
      </c>
      <c r="CE150" s="17">
        <v>0</v>
      </c>
      <c r="CF150" s="17">
        <v>0</v>
      </c>
      <c r="CG150" s="19">
        <v>2880337</v>
      </c>
      <c r="CH150" s="19">
        <v>3803201</v>
      </c>
      <c r="CI150" s="19">
        <v>200000</v>
      </c>
      <c r="CJ150" s="19">
        <v>1970800</v>
      </c>
      <c r="CK150" s="19">
        <v>5579461</v>
      </c>
      <c r="CL150" s="19">
        <v>5694673</v>
      </c>
      <c r="CM150" s="19">
        <v>4834480</v>
      </c>
      <c r="CN150" s="19">
        <v>332900</v>
      </c>
      <c r="CO150" s="17">
        <v>0</v>
      </c>
      <c r="CP150" s="23">
        <v>610000</v>
      </c>
      <c r="CQ150" s="59" t="s">
        <v>101</v>
      </c>
      <c r="CR150" s="60">
        <f>V150</f>
        <v>7.21</v>
      </c>
      <c r="CS150" s="59">
        <v>350000</v>
      </c>
      <c r="CT150" s="67">
        <f>CS150-(CS150*0.1)</f>
        <v>315000</v>
      </c>
      <c r="CU150" s="25">
        <f t="shared" si="23"/>
        <v>2271150</v>
      </c>
      <c r="CV150" s="25">
        <f t="shared" si="29"/>
        <v>2271150</v>
      </c>
      <c r="CW150" s="25">
        <f t="shared" si="30"/>
        <v>2271150</v>
      </c>
      <c r="CX150" s="67">
        <f t="shared" si="31"/>
        <v>2271150</v>
      </c>
      <c r="CY150" s="25">
        <f t="shared" si="32"/>
        <v>454230</v>
      </c>
      <c r="CZ150" s="52">
        <f t="shared" si="34"/>
        <v>0.74463934426229506</v>
      </c>
      <c r="DB150" s="67"/>
      <c r="DC150" s="67"/>
      <c r="DD150" s="28"/>
      <c r="DE150" s="24" t="s">
        <v>79</v>
      </c>
    </row>
    <row r="151" spans="1:109" ht="24.95" hidden="1" customHeight="1" x14ac:dyDescent="0.3">
      <c r="A151" s="13" t="s">
        <v>1047</v>
      </c>
      <c r="B151" s="14" t="s">
        <v>1048</v>
      </c>
      <c r="C151" s="14" t="s">
        <v>1049</v>
      </c>
      <c r="D151" s="15" t="s">
        <v>1050</v>
      </c>
      <c r="E151" s="15" t="s">
        <v>1051</v>
      </c>
      <c r="F151" s="16">
        <v>39302</v>
      </c>
      <c r="G151" s="15" t="s">
        <v>446</v>
      </c>
      <c r="H151" s="15" t="s">
        <v>447</v>
      </c>
      <c r="I151" s="15" t="s">
        <v>466</v>
      </c>
      <c r="J151" s="15" t="s">
        <v>626</v>
      </c>
      <c r="K151" s="15" t="s">
        <v>450</v>
      </c>
      <c r="L151" s="15" t="s">
        <v>542</v>
      </c>
      <c r="M151" s="17">
        <v>0</v>
      </c>
      <c r="N151" s="17">
        <v>0</v>
      </c>
      <c r="O151" s="17">
        <v>0.05</v>
      </c>
      <c r="P151" s="17">
        <v>0</v>
      </c>
      <c r="Q151" s="17">
        <v>0</v>
      </c>
      <c r="R151" s="17">
        <v>0.2</v>
      </c>
      <c r="S151" s="17">
        <v>0</v>
      </c>
      <c r="T151" s="17">
        <v>0</v>
      </c>
      <c r="U151" s="19">
        <v>1155</v>
      </c>
      <c r="V151" s="17">
        <f t="shared" si="25"/>
        <v>0.25</v>
      </c>
      <c r="W151" s="17">
        <f t="shared" si="26"/>
        <v>0.05</v>
      </c>
      <c r="X151" s="17">
        <f t="shared" si="27"/>
        <v>0.2</v>
      </c>
      <c r="Y151" s="20">
        <f t="shared" si="28"/>
        <v>80</v>
      </c>
      <c r="Z151" s="17">
        <v>96</v>
      </c>
      <c r="AA151" s="17">
        <v>80</v>
      </c>
      <c r="AB151" s="17"/>
      <c r="AC151" s="17"/>
      <c r="AD151" s="17"/>
      <c r="AE151" s="17"/>
      <c r="AF151" s="19">
        <v>9806</v>
      </c>
      <c r="AG151" s="19">
        <v>8000</v>
      </c>
      <c r="AH151" s="17"/>
      <c r="AI151" s="17"/>
      <c r="AJ151" s="17"/>
      <c r="AK151" s="17"/>
      <c r="AL151" s="17"/>
      <c r="AM151" s="17"/>
      <c r="AN151" s="17"/>
      <c r="AO151" s="17"/>
      <c r="AP151" s="19">
        <v>100000</v>
      </c>
      <c r="AQ151" s="19">
        <v>102000</v>
      </c>
      <c r="AR151" s="17">
        <v>0</v>
      </c>
      <c r="AS151" s="19">
        <v>701500</v>
      </c>
      <c r="AT151" s="17">
        <v>0</v>
      </c>
      <c r="AU151" s="17">
        <v>0</v>
      </c>
      <c r="AV151" s="17">
        <v>0</v>
      </c>
      <c r="AW151" s="17">
        <v>0</v>
      </c>
      <c r="AX151" s="19">
        <v>131000</v>
      </c>
      <c r="AY151" s="19">
        <v>225000</v>
      </c>
      <c r="AZ151" s="17">
        <v>0</v>
      </c>
      <c r="BA151" s="19">
        <v>254982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50"/>
      <c r="BS151" s="50"/>
      <c r="BT151" s="19">
        <v>443000</v>
      </c>
      <c r="BU151" s="19">
        <v>365000</v>
      </c>
      <c r="BV151" s="19">
        <v>401000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/>
      <c r="CC151" s="17">
        <v>0</v>
      </c>
      <c r="CD151" s="17">
        <v>0</v>
      </c>
      <c r="CE151" s="17">
        <v>0</v>
      </c>
      <c r="CF151" s="17">
        <v>0</v>
      </c>
      <c r="CG151" s="19">
        <v>343000</v>
      </c>
      <c r="CH151" s="19">
        <v>462000</v>
      </c>
      <c r="CI151" s="17">
        <v>0</v>
      </c>
      <c r="CJ151" s="19">
        <v>539500</v>
      </c>
      <c r="CK151" s="19">
        <v>1017000</v>
      </c>
      <c r="CL151" s="19">
        <v>1154000</v>
      </c>
      <c r="CM151" s="19">
        <v>1896982</v>
      </c>
      <c r="CN151" s="19">
        <v>100000</v>
      </c>
      <c r="CO151" s="19">
        <v>102000</v>
      </c>
      <c r="CP151" s="23">
        <v>701500</v>
      </c>
      <c r="CQ151" s="59" t="s">
        <v>83</v>
      </c>
      <c r="CR151" s="60">
        <f>W151</f>
        <v>0.05</v>
      </c>
      <c r="CS151" s="59">
        <v>300000</v>
      </c>
      <c r="CT151" s="67">
        <f>CS151</f>
        <v>300000</v>
      </c>
      <c r="CU151" s="25">
        <f t="shared" ref="CU151:CU182" si="35">CR151*CT151</f>
        <v>15000</v>
      </c>
      <c r="CV151" s="25">
        <f t="shared" si="29"/>
        <v>15000</v>
      </c>
      <c r="CW151" s="25">
        <f t="shared" si="30"/>
        <v>15000</v>
      </c>
      <c r="CX151" s="67">
        <f t="shared" si="31"/>
        <v>15000</v>
      </c>
      <c r="CY151" s="25">
        <f t="shared" si="32"/>
        <v>3000</v>
      </c>
      <c r="CZ151" s="52">
        <f t="shared" si="34"/>
        <v>4.2765502494654314E-3</v>
      </c>
      <c r="DB151" s="67"/>
      <c r="DC151" s="67"/>
      <c r="DD151" s="61">
        <f>AG151/(W151*2080)</f>
        <v>76.92307692307692</v>
      </c>
      <c r="DE151" s="49" t="s">
        <v>120</v>
      </c>
    </row>
    <row r="152" spans="1:109" ht="24.95" hidden="1" customHeight="1" x14ac:dyDescent="0.3">
      <c r="A152" s="13" t="s">
        <v>1052</v>
      </c>
      <c r="B152" s="14" t="s">
        <v>1053</v>
      </c>
      <c r="C152" s="14" t="s">
        <v>1054</v>
      </c>
      <c r="D152" s="15" t="s">
        <v>1055</v>
      </c>
      <c r="E152" s="15" t="s">
        <v>1056</v>
      </c>
      <c r="F152" s="16">
        <v>39399</v>
      </c>
      <c r="G152" s="15" t="s">
        <v>446</v>
      </c>
      <c r="H152" s="15" t="s">
        <v>447</v>
      </c>
      <c r="I152" s="15" t="s">
        <v>448</v>
      </c>
      <c r="J152" s="15" t="s">
        <v>449</v>
      </c>
      <c r="K152" s="15" t="s">
        <v>450</v>
      </c>
      <c r="L152" s="15" t="s">
        <v>451</v>
      </c>
      <c r="M152" s="17">
        <v>0.5</v>
      </c>
      <c r="N152" s="17">
        <v>0</v>
      </c>
      <c r="O152" s="17">
        <v>10.42</v>
      </c>
      <c r="P152" s="17">
        <v>0</v>
      </c>
      <c r="Q152" s="17">
        <v>21.83</v>
      </c>
      <c r="R152" s="17">
        <v>4.5</v>
      </c>
      <c r="S152" s="17">
        <v>0</v>
      </c>
      <c r="T152" s="17">
        <v>0</v>
      </c>
      <c r="U152" s="17"/>
      <c r="V152" s="17">
        <f t="shared" si="25"/>
        <v>37.25</v>
      </c>
      <c r="W152" s="17">
        <f t="shared" si="26"/>
        <v>32.75</v>
      </c>
      <c r="X152" s="17">
        <f t="shared" si="27"/>
        <v>4.5</v>
      </c>
      <c r="Y152" s="20">
        <f t="shared" si="28"/>
        <v>12.080536912751679</v>
      </c>
      <c r="Z152" s="17">
        <v>270</v>
      </c>
      <c r="AA152" s="17">
        <v>420</v>
      </c>
      <c r="AB152" s="17"/>
      <c r="AC152" s="17"/>
      <c r="AD152" s="17"/>
      <c r="AE152" s="17"/>
      <c r="AF152" s="19">
        <v>48065</v>
      </c>
      <c r="AG152" s="19">
        <v>80200</v>
      </c>
      <c r="AH152" s="17"/>
      <c r="AI152" s="17"/>
      <c r="AJ152" s="17">
        <v>70</v>
      </c>
      <c r="AK152" s="17">
        <v>122</v>
      </c>
      <c r="AL152" s="17">
        <v>135</v>
      </c>
      <c r="AM152" s="17">
        <v>79</v>
      </c>
      <c r="AN152" s="17">
        <v>14</v>
      </c>
      <c r="AO152" s="17">
        <v>420</v>
      </c>
      <c r="AP152" s="19">
        <v>1013800</v>
      </c>
      <c r="AQ152" s="19">
        <v>1588400</v>
      </c>
      <c r="AR152" s="17">
        <v>0</v>
      </c>
      <c r="AS152" s="19">
        <v>4597371</v>
      </c>
      <c r="AT152" s="17">
        <v>0</v>
      </c>
      <c r="AU152" s="17">
        <v>0</v>
      </c>
      <c r="AV152" s="17">
        <v>0</v>
      </c>
      <c r="AW152" s="17">
        <v>0</v>
      </c>
      <c r="AX152" s="19">
        <v>277000</v>
      </c>
      <c r="AY152" s="19">
        <v>204850</v>
      </c>
      <c r="AZ152" s="17">
        <v>0</v>
      </c>
      <c r="BA152" s="19">
        <v>425000</v>
      </c>
      <c r="BB152" s="17">
        <v>0</v>
      </c>
      <c r="BC152" s="17">
        <v>0</v>
      </c>
      <c r="BD152" s="17">
        <v>0</v>
      </c>
      <c r="BE152" s="17">
        <v>0</v>
      </c>
      <c r="BF152" s="19">
        <v>2548000</v>
      </c>
      <c r="BG152" s="19">
        <v>4710000</v>
      </c>
      <c r="BH152" s="17">
        <v>0</v>
      </c>
      <c r="BI152" s="19">
        <v>8160320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50">
        <f>80*AG152</f>
        <v>6416000</v>
      </c>
      <c r="BS152" s="50"/>
      <c r="BT152" s="19">
        <v>1447000</v>
      </c>
      <c r="BU152" s="19">
        <v>4336000</v>
      </c>
      <c r="BV152" s="19">
        <v>5269000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/>
      <c r="CC152" s="17">
        <v>0</v>
      </c>
      <c r="CD152" s="17">
        <v>0</v>
      </c>
      <c r="CE152" s="17">
        <v>0</v>
      </c>
      <c r="CF152" s="17">
        <v>0</v>
      </c>
      <c r="CG152" s="19">
        <v>190000</v>
      </c>
      <c r="CH152" s="19">
        <v>116000</v>
      </c>
      <c r="CI152" s="17">
        <v>0</v>
      </c>
      <c r="CJ152" s="19">
        <v>1565000</v>
      </c>
      <c r="CK152" s="19">
        <v>5475800</v>
      </c>
      <c r="CL152" s="19">
        <v>10955250</v>
      </c>
      <c r="CM152" s="19">
        <v>20016691</v>
      </c>
      <c r="CN152" s="19">
        <v>1013800</v>
      </c>
      <c r="CO152" s="19">
        <v>1588400</v>
      </c>
      <c r="CP152" s="23">
        <v>4597371</v>
      </c>
      <c r="CQ152" s="59" t="s">
        <v>98</v>
      </c>
      <c r="CR152" s="59">
        <f>AG152</f>
        <v>80200</v>
      </c>
      <c r="CS152" s="59">
        <v>350</v>
      </c>
      <c r="CT152" s="67">
        <f>CS152</f>
        <v>350</v>
      </c>
      <c r="CU152" s="25">
        <f t="shared" si="35"/>
        <v>28070000</v>
      </c>
      <c r="CV152" s="25">
        <f t="shared" si="29"/>
        <v>21654000</v>
      </c>
      <c r="CW152" s="25">
        <f t="shared" si="30"/>
        <v>21654000</v>
      </c>
      <c r="CX152" s="67">
        <f t="shared" si="31"/>
        <v>21654000</v>
      </c>
      <c r="CY152" s="25">
        <f t="shared" si="32"/>
        <v>4330800</v>
      </c>
      <c r="CZ152" s="52">
        <f t="shared" si="34"/>
        <v>0.94201664386015393</v>
      </c>
      <c r="DB152" s="67"/>
      <c r="DC152" s="67"/>
      <c r="DD152" s="28"/>
      <c r="DE152" s="24"/>
    </row>
    <row r="153" spans="1:109" ht="24.95" hidden="1" customHeight="1" x14ac:dyDescent="0.3">
      <c r="A153" s="13" t="s">
        <v>1057</v>
      </c>
      <c r="B153" s="14" t="s">
        <v>1058</v>
      </c>
      <c r="C153" s="14" t="s">
        <v>1059</v>
      </c>
      <c r="D153" s="15" t="s">
        <v>1060</v>
      </c>
      <c r="E153" s="15" t="s">
        <v>1061</v>
      </c>
      <c r="F153" s="16">
        <v>39384</v>
      </c>
      <c r="G153" s="15" t="s">
        <v>446</v>
      </c>
      <c r="H153" s="15" t="s">
        <v>447</v>
      </c>
      <c r="I153" s="15" t="s">
        <v>448</v>
      </c>
      <c r="J153" s="15" t="s">
        <v>585</v>
      </c>
      <c r="K153" s="15" t="s">
        <v>474</v>
      </c>
      <c r="L153" s="15" t="s">
        <v>451</v>
      </c>
      <c r="M153" s="17">
        <v>1.45</v>
      </c>
      <c r="N153" s="17">
        <v>0</v>
      </c>
      <c r="O153" s="17">
        <v>0.33</v>
      </c>
      <c r="P153" s="17">
        <v>0.21</v>
      </c>
      <c r="Q153" s="17">
        <v>1</v>
      </c>
      <c r="R153" s="17">
        <v>0.25</v>
      </c>
      <c r="S153" s="17">
        <v>0</v>
      </c>
      <c r="T153" s="17">
        <v>0</v>
      </c>
      <c r="U153" s="17">
        <v>2</v>
      </c>
      <c r="V153" s="17">
        <f t="shared" si="25"/>
        <v>3.24</v>
      </c>
      <c r="W153" s="17">
        <f t="shared" si="26"/>
        <v>2.7800000000000002</v>
      </c>
      <c r="X153" s="17">
        <f t="shared" si="27"/>
        <v>0.45999999999999996</v>
      </c>
      <c r="Y153" s="20">
        <f t="shared" si="28"/>
        <v>14.19753086419753</v>
      </c>
      <c r="Z153" s="17">
        <v>18</v>
      </c>
      <c r="AA153" s="17">
        <v>14</v>
      </c>
      <c r="AB153" s="17"/>
      <c r="AC153" s="17"/>
      <c r="AD153" s="17">
        <v>8</v>
      </c>
      <c r="AE153" s="17">
        <v>8</v>
      </c>
      <c r="AF153" s="19">
        <v>1735</v>
      </c>
      <c r="AG153" s="19">
        <v>1715</v>
      </c>
      <c r="AH153" s="17"/>
      <c r="AI153" s="17"/>
      <c r="AJ153" s="17">
        <v>2</v>
      </c>
      <c r="AK153" s="17">
        <v>4</v>
      </c>
      <c r="AL153" s="17">
        <v>5</v>
      </c>
      <c r="AM153" s="17">
        <v>2</v>
      </c>
      <c r="AN153" s="17">
        <v>1</v>
      </c>
      <c r="AO153" s="17">
        <v>14</v>
      </c>
      <c r="AP153" s="19">
        <v>108000</v>
      </c>
      <c r="AQ153" s="19">
        <v>174500</v>
      </c>
      <c r="AR153" s="17">
        <v>0</v>
      </c>
      <c r="AS153" s="19">
        <v>178000</v>
      </c>
      <c r="AT153" s="17">
        <v>0</v>
      </c>
      <c r="AU153" s="17">
        <v>0</v>
      </c>
      <c r="AV153" s="17">
        <v>0</v>
      </c>
      <c r="AW153" s="17">
        <v>0</v>
      </c>
      <c r="AX153" s="19">
        <v>89000</v>
      </c>
      <c r="AY153" s="19">
        <v>252000</v>
      </c>
      <c r="AZ153" s="17">
        <v>0</v>
      </c>
      <c r="BA153" s="19">
        <v>190000</v>
      </c>
      <c r="BB153" s="17">
        <v>0</v>
      </c>
      <c r="BC153" s="17">
        <v>0</v>
      </c>
      <c r="BD153" s="17">
        <v>0</v>
      </c>
      <c r="BE153" s="17">
        <v>0</v>
      </c>
      <c r="BF153" s="19">
        <v>302000</v>
      </c>
      <c r="BG153" s="19">
        <v>306500</v>
      </c>
      <c r="BH153" s="17">
        <v>0</v>
      </c>
      <c r="BI153" s="19">
        <v>290000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50"/>
      <c r="BS153" s="50">
        <f>55*AG153</f>
        <v>94325</v>
      </c>
      <c r="BT153" s="19">
        <v>621000</v>
      </c>
      <c r="BU153" s="19">
        <v>444000</v>
      </c>
      <c r="BV153" s="19">
        <v>488000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/>
      <c r="CC153" s="17">
        <v>0</v>
      </c>
      <c r="CD153" s="17">
        <v>0</v>
      </c>
      <c r="CE153" s="17">
        <v>0</v>
      </c>
      <c r="CF153" s="17">
        <v>0</v>
      </c>
      <c r="CG153" s="19">
        <v>46000</v>
      </c>
      <c r="CH153" s="19">
        <v>56000</v>
      </c>
      <c r="CI153" s="19">
        <v>45000</v>
      </c>
      <c r="CJ153" s="17">
        <v>0</v>
      </c>
      <c r="CK153" s="19">
        <v>1166000</v>
      </c>
      <c r="CL153" s="19">
        <v>1233000</v>
      </c>
      <c r="CM153" s="19">
        <v>1191000</v>
      </c>
      <c r="CN153" s="19">
        <v>108000</v>
      </c>
      <c r="CO153" s="19">
        <v>174500</v>
      </c>
      <c r="CP153" s="23">
        <v>178000</v>
      </c>
      <c r="CQ153" s="59" t="s">
        <v>78</v>
      </c>
      <c r="CR153" s="59">
        <f>AE153</f>
        <v>8</v>
      </c>
      <c r="CS153" s="59">
        <v>140000</v>
      </c>
      <c r="CT153" s="67">
        <f>CS153+(CS153*0.1)</f>
        <v>154000</v>
      </c>
      <c r="CU153" s="25">
        <f t="shared" si="35"/>
        <v>1232000</v>
      </c>
      <c r="CV153" s="25">
        <f t="shared" si="29"/>
        <v>1137675</v>
      </c>
      <c r="CW153" s="25">
        <f t="shared" si="30"/>
        <v>1137675</v>
      </c>
      <c r="CX153" s="67">
        <f t="shared" si="31"/>
        <v>1137675</v>
      </c>
      <c r="CY153" s="25">
        <f t="shared" si="32"/>
        <v>227535</v>
      </c>
      <c r="CZ153" s="52">
        <f t="shared" si="34"/>
        <v>1.2782865168539326</v>
      </c>
      <c r="DB153" s="67"/>
      <c r="DC153" s="67"/>
      <c r="DD153" s="28"/>
      <c r="DE153" s="49" t="s">
        <v>93</v>
      </c>
    </row>
    <row r="154" spans="1:109" ht="24.95" hidden="1" customHeight="1" x14ac:dyDescent="0.3">
      <c r="A154" s="13" t="s">
        <v>1062</v>
      </c>
      <c r="B154" s="14" t="s">
        <v>1063</v>
      </c>
      <c r="C154" s="14" t="s">
        <v>1064</v>
      </c>
      <c r="D154" s="15" t="s">
        <v>1065</v>
      </c>
      <c r="E154" s="15" t="s">
        <v>1066</v>
      </c>
      <c r="F154" s="16">
        <v>37865</v>
      </c>
      <c r="G154" s="15" t="s">
        <v>446</v>
      </c>
      <c r="H154" s="15" t="s">
        <v>447</v>
      </c>
      <c r="I154" s="15" t="s">
        <v>448</v>
      </c>
      <c r="J154" s="15" t="s">
        <v>481</v>
      </c>
      <c r="K154" s="15" t="s">
        <v>450</v>
      </c>
      <c r="L154" s="15" t="s">
        <v>527</v>
      </c>
      <c r="M154" s="17">
        <v>0.15</v>
      </c>
      <c r="N154" s="17">
        <v>0.08</v>
      </c>
      <c r="O154" s="17">
        <v>0.16</v>
      </c>
      <c r="P154" s="17">
        <v>0.01</v>
      </c>
      <c r="Q154" s="17">
        <v>2</v>
      </c>
      <c r="R154" s="17">
        <v>2.25</v>
      </c>
      <c r="S154" s="17">
        <v>0</v>
      </c>
      <c r="T154" s="17">
        <v>0</v>
      </c>
      <c r="U154" s="17"/>
      <c r="V154" s="17">
        <f t="shared" si="25"/>
        <v>4.6500000000000004</v>
      </c>
      <c r="W154" s="17">
        <f t="shared" si="26"/>
        <v>2.31</v>
      </c>
      <c r="X154" s="17">
        <f t="shared" si="27"/>
        <v>2.34</v>
      </c>
      <c r="Y154" s="20">
        <f t="shared" si="28"/>
        <v>50.322580645161288</v>
      </c>
      <c r="Z154" s="17">
        <v>25</v>
      </c>
      <c r="AA154" s="17">
        <v>27</v>
      </c>
      <c r="AB154" s="17"/>
      <c r="AC154" s="17"/>
      <c r="AD154" s="17"/>
      <c r="AE154" s="17"/>
      <c r="AF154" s="19">
        <v>1644</v>
      </c>
      <c r="AG154" s="19">
        <v>1800</v>
      </c>
      <c r="AH154" s="17"/>
      <c r="AI154" s="17"/>
      <c r="AJ154" s="17">
        <v>5</v>
      </c>
      <c r="AK154" s="17">
        <v>8</v>
      </c>
      <c r="AL154" s="17">
        <v>5</v>
      </c>
      <c r="AM154" s="17">
        <v>5</v>
      </c>
      <c r="AN154" s="17">
        <v>4</v>
      </c>
      <c r="AO154" s="17">
        <v>27</v>
      </c>
      <c r="AP154" s="19">
        <v>190600</v>
      </c>
      <c r="AQ154" s="19">
        <v>151100</v>
      </c>
      <c r="AR154" s="17">
        <v>0</v>
      </c>
      <c r="AS154" s="19">
        <v>500000</v>
      </c>
      <c r="AT154" s="17">
        <v>0</v>
      </c>
      <c r="AU154" s="17">
        <v>0</v>
      </c>
      <c r="AV154" s="17">
        <v>0</v>
      </c>
      <c r="AW154" s="17">
        <v>0</v>
      </c>
      <c r="AX154" s="19">
        <v>359000</v>
      </c>
      <c r="AY154" s="19">
        <v>185000</v>
      </c>
      <c r="AZ154" s="17">
        <v>0</v>
      </c>
      <c r="BA154" s="19">
        <v>300000</v>
      </c>
      <c r="BB154" s="17">
        <v>0</v>
      </c>
      <c r="BC154" s="17">
        <v>0</v>
      </c>
      <c r="BD154" s="17">
        <v>0</v>
      </c>
      <c r="BE154" s="17">
        <v>0</v>
      </c>
      <c r="BF154" s="19">
        <v>65172</v>
      </c>
      <c r="BG154" s="19">
        <v>144890</v>
      </c>
      <c r="BH154" s="19">
        <v>25690</v>
      </c>
      <c r="BI154" s="19">
        <v>125000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7">
        <v>0</v>
      </c>
      <c r="BR154" s="50"/>
      <c r="BS154" s="50"/>
      <c r="BT154" s="19">
        <v>900000</v>
      </c>
      <c r="BU154" s="19">
        <v>806000</v>
      </c>
      <c r="BV154" s="19">
        <v>886000</v>
      </c>
      <c r="BW154" s="19">
        <v>150000</v>
      </c>
      <c r="BX154" s="17">
        <v>0</v>
      </c>
      <c r="BY154" s="17">
        <v>0</v>
      </c>
      <c r="BZ154" s="17">
        <v>0</v>
      </c>
      <c r="CA154" s="17">
        <v>0</v>
      </c>
      <c r="CB154" s="17"/>
      <c r="CC154" s="17">
        <v>0</v>
      </c>
      <c r="CD154" s="17">
        <v>0</v>
      </c>
      <c r="CE154" s="17">
        <v>0</v>
      </c>
      <c r="CF154" s="17">
        <v>0</v>
      </c>
      <c r="CG154" s="19">
        <v>70150</v>
      </c>
      <c r="CH154" s="19">
        <v>762423</v>
      </c>
      <c r="CI154" s="19">
        <v>20000</v>
      </c>
      <c r="CJ154" s="19">
        <v>100310</v>
      </c>
      <c r="CK154" s="19">
        <v>1584922</v>
      </c>
      <c r="CL154" s="19">
        <v>2049263</v>
      </c>
      <c r="CM154" s="19">
        <v>2107000</v>
      </c>
      <c r="CN154" s="19">
        <v>190600</v>
      </c>
      <c r="CO154" s="19">
        <v>151100</v>
      </c>
      <c r="CP154" s="23">
        <v>500000</v>
      </c>
      <c r="CQ154" s="59" t="s">
        <v>101</v>
      </c>
      <c r="CR154" s="60">
        <f>V154</f>
        <v>4.6500000000000004</v>
      </c>
      <c r="CS154" s="59">
        <v>380000</v>
      </c>
      <c r="CT154" s="67">
        <f>CS154-(CS154*0.1)</f>
        <v>342000</v>
      </c>
      <c r="CU154" s="25">
        <f t="shared" si="35"/>
        <v>1590300.0000000002</v>
      </c>
      <c r="CV154" s="25">
        <f t="shared" si="29"/>
        <v>1590300.0000000002</v>
      </c>
      <c r="CW154" s="25">
        <f t="shared" si="30"/>
        <v>1590300.0000000002</v>
      </c>
      <c r="CX154" s="67">
        <f t="shared" si="31"/>
        <v>1590300.0000000002</v>
      </c>
      <c r="CY154" s="25">
        <f t="shared" si="32"/>
        <v>318060.00000000006</v>
      </c>
      <c r="CZ154" s="52">
        <f t="shared" si="34"/>
        <v>0.63612000000000013</v>
      </c>
      <c r="DB154" s="67"/>
      <c r="DC154" s="67"/>
      <c r="DD154" s="61">
        <f>AG154/(W154*2080)</f>
        <v>0.3746253746253746</v>
      </c>
      <c r="DE154" s="24" t="s">
        <v>112</v>
      </c>
    </row>
    <row r="155" spans="1:109" ht="24.95" customHeight="1" x14ac:dyDescent="0.3">
      <c r="A155" s="13" t="s">
        <v>1067</v>
      </c>
      <c r="B155" s="14" t="s">
        <v>1068</v>
      </c>
      <c r="C155" s="14" t="s">
        <v>1064</v>
      </c>
      <c r="D155" s="15" t="s">
        <v>1065</v>
      </c>
      <c r="E155" s="15" t="s">
        <v>1069</v>
      </c>
      <c r="F155" s="16">
        <v>37410</v>
      </c>
      <c r="G155" s="15" t="s">
        <v>457</v>
      </c>
      <c r="H155" s="15" t="s">
        <v>458</v>
      </c>
      <c r="I155" s="15" t="s">
        <v>459</v>
      </c>
      <c r="J155" s="15" t="s">
        <v>460</v>
      </c>
      <c r="K155" s="15" t="s">
        <v>461</v>
      </c>
      <c r="L155" s="15" t="s">
        <v>566</v>
      </c>
      <c r="M155" s="17">
        <v>0</v>
      </c>
      <c r="N155" s="17">
        <v>0.08</v>
      </c>
      <c r="O155" s="17">
        <v>0.12</v>
      </c>
      <c r="P155" s="17">
        <v>0.01</v>
      </c>
      <c r="Q155" s="17">
        <v>2.88</v>
      </c>
      <c r="R155" s="17">
        <v>2.4500000000000002</v>
      </c>
      <c r="S155" s="17">
        <v>0</v>
      </c>
      <c r="T155" s="17">
        <v>0</v>
      </c>
      <c r="U155" s="17">
        <v>29</v>
      </c>
      <c r="V155" s="17">
        <f t="shared" si="25"/>
        <v>5.54</v>
      </c>
      <c r="W155" s="17">
        <f t="shared" si="26"/>
        <v>3</v>
      </c>
      <c r="X155" s="17">
        <f t="shared" si="27"/>
        <v>2.54</v>
      </c>
      <c r="Y155" s="20">
        <f t="shared" si="28"/>
        <v>45.848375451263543</v>
      </c>
      <c r="Z155" s="19">
        <v>2474</v>
      </c>
      <c r="AA155" s="19">
        <v>2500</v>
      </c>
      <c r="AB155" s="17"/>
      <c r="AC155" s="17"/>
      <c r="AD155" s="17"/>
      <c r="AE155" s="17"/>
      <c r="AF155" s="19">
        <v>1448</v>
      </c>
      <c r="AG155" s="19">
        <v>1500</v>
      </c>
      <c r="AH155" s="17"/>
      <c r="AI155" s="17"/>
      <c r="AJ155" s="17"/>
      <c r="AK155" s="17"/>
      <c r="AL155" s="17"/>
      <c r="AM155" s="17"/>
      <c r="AN155" s="17"/>
      <c r="AO155" s="17"/>
      <c r="AP155" s="19">
        <v>150000</v>
      </c>
      <c r="AQ155" s="19">
        <v>118000</v>
      </c>
      <c r="AR155" s="17">
        <v>0</v>
      </c>
      <c r="AS155" s="19">
        <v>725000</v>
      </c>
      <c r="AT155" s="17">
        <v>0</v>
      </c>
      <c r="AU155" s="17">
        <v>0</v>
      </c>
      <c r="AV155" s="17">
        <v>0</v>
      </c>
      <c r="AW155" s="17">
        <v>0</v>
      </c>
      <c r="AX155" s="19">
        <v>135000</v>
      </c>
      <c r="AY155" s="19">
        <v>139000</v>
      </c>
      <c r="AZ155" s="17">
        <v>0</v>
      </c>
      <c r="BA155" s="19">
        <v>140000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7">
        <v>0</v>
      </c>
      <c r="BP155" s="17">
        <v>0</v>
      </c>
      <c r="BQ155" s="17">
        <v>0</v>
      </c>
      <c r="BR155" s="50"/>
      <c r="BS155" s="50"/>
      <c r="BT155" s="19">
        <v>1300000</v>
      </c>
      <c r="BU155" s="19">
        <v>1170000</v>
      </c>
      <c r="BV155" s="19">
        <v>944000</v>
      </c>
      <c r="BW155" s="19">
        <v>343000</v>
      </c>
      <c r="BX155" s="17">
        <v>0</v>
      </c>
      <c r="BY155" s="17">
        <v>0</v>
      </c>
      <c r="BZ155" s="17">
        <v>0</v>
      </c>
      <c r="CA155" s="17">
        <v>0</v>
      </c>
      <c r="CB155" s="17"/>
      <c r="CC155" s="17">
        <v>0</v>
      </c>
      <c r="CD155" s="17">
        <v>0</v>
      </c>
      <c r="CE155" s="17">
        <v>0</v>
      </c>
      <c r="CF155" s="17">
        <v>0</v>
      </c>
      <c r="CG155" s="19">
        <v>75455</v>
      </c>
      <c r="CH155" s="19">
        <v>1214142</v>
      </c>
      <c r="CI155" s="19">
        <v>100000</v>
      </c>
      <c r="CJ155" s="19">
        <v>565000</v>
      </c>
      <c r="CK155" s="19">
        <v>1660455</v>
      </c>
      <c r="CL155" s="19">
        <v>2641142</v>
      </c>
      <c r="CM155" s="19">
        <v>2817000</v>
      </c>
      <c r="CN155" s="19">
        <v>150000</v>
      </c>
      <c r="CO155" s="19">
        <v>118000</v>
      </c>
      <c r="CP155" s="23">
        <v>725000</v>
      </c>
      <c r="CQ155" s="59" t="s">
        <v>101</v>
      </c>
      <c r="CR155" s="60">
        <f>V155</f>
        <v>5.54</v>
      </c>
      <c r="CS155" s="59">
        <v>270000</v>
      </c>
      <c r="CT155" s="67">
        <f>CS155-(CS155*0.1)</f>
        <v>243000</v>
      </c>
      <c r="CU155" s="25">
        <f t="shared" si="35"/>
        <v>1346220</v>
      </c>
      <c r="CV155" s="25">
        <f t="shared" si="29"/>
        <v>1346220</v>
      </c>
      <c r="CW155" s="25">
        <f t="shared" si="30"/>
        <v>1346220</v>
      </c>
      <c r="CX155" s="67">
        <f t="shared" si="31"/>
        <v>1346220</v>
      </c>
      <c r="CY155" s="25">
        <f t="shared" si="32"/>
        <v>269244</v>
      </c>
      <c r="CZ155" s="52">
        <f>DB155/CP155</f>
        <v>0.1793103448275862</v>
      </c>
      <c r="DA155" s="67">
        <f>CY155</f>
        <v>269244</v>
      </c>
      <c r="DB155" s="67">
        <v>130000</v>
      </c>
      <c r="DC155" s="67"/>
      <c r="DD155" s="61">
        <f>AG155/(W155*2080)</f>
        <v>0.24038461538461539</v>
      </c>
      <c r="DE155" s="24" t="s">
        <v>112</v>
      </c>
    </row>
    <row r="156" spans="1:109" ht="24.95" customHeight="1" x14ac:dyDescent="0.3">
      <c r="A156" s="13" t="s">
        <v>1070</v>
      </c>
      <c r="B156" s="14" t="s">
        <v>1071</v>
      </c>
      <c r="C156" s="14" t="s">
        <v>1072</v>
      </c>
      <c r="D156" s="15" t="s">
        <v>1073</v>
      </c>
      <c r="E156" s="15" t="s">
        <v>1074</v>
      </c>
      <c r="F156" s="16">
        <v>39583</v>
      </c>
      <c r="G156" s="15" t="s">
        <v>457</v>
      </c>
      <c r="H156" s="15" t="s">
        <v>458</v>
      </c>
      <c r="I156" s="15" t="s">
        <v>459</v>
      </c>
      <c r="J156" s="15" t="s">
        <v>460</v>
      </c>
      <c r="K156" s="15" t="s">
        <v>474</v>
      </c>
      <c r="L156" s="15" t="s">
        <v>490</v>
      </c>
      <c r="M156" s="17">
        <v>0</v>
      </c>
      <c r="N156" s="17">
        <v>0</v>
      </c>
      <c r="O156" s="17">
        <v>0.08</v>
      </c>
      <c r="P156" s="17">
        <v>0</v>
      </c>
      <c r="Q156" s="17">
        <v>1.8</v>
      </c>
      <c r="R156" s="17">
        <v>0.45</v>
      </c>
      <c r="S156" s="17">
        <v>0</v>
      </c>
      <c r="T156" s="17">
        <v>0</v>
      </c>
      <c r="U156" s="17">
        <v>80</v>
      </c>
      <c r="V156" s="17">
        <f t="shared" si="25"/>
        <v>2.33</v>
      </c>
      <c r="W156" s="17">
        <f t="shared" si="26"/>
        <v>1.8800000000000001</v>
      </c>
      <c r="X156" s="17">
        <f t="shared" si="27"/>
        <v>0.45</v>
      </c>
      <c r="Y156" s="20">
        <f t="shared" si="28"/>
        <v>19.313304721030043</v>
      </c>
      <c r="Z156" s="17">
        <v>472</v>
      </c>
      <c r="AA156" s="17">
        <v>500</v>
      </c>
      <c r="AB156" s="17"/>
      <c r="AC156" s="17"/>
      <c r="AD156" s="17"/>
      <c r="AE156" s="17"/>
      <c r="AF156" s="19">
        <v>1514</v>
      </c>
      <c r="AG156" s="19">
        <v>1700</v>
      </c>
      <c r="AH156" s="17"/>
      <c r="AI156" s="17"/>
      <c r="AJ156" s="17"/>
      <c r="AK156" s="17"/>
      <c r="AL156" s="17"/>
      <c r="AM156" s="17"/>
      <c r="AN156" s="17"/>
      <c r="AO156" s="17"/>
      <c r="AP156" s="19">
        <v>63000</v>
      </c>
      <c r="AQ156" s="19">
        <v>57500</v>
      </c>
      <c r="AR156" s="17">
        <v>0</v>
      </c>
      <c r="AS156" s="19">
        <v>385960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50"/>
      <c r="BS156" s="50"/>
      <c r="BT156" s="19">
        <v>294000</v>
      </c>
      <c r="BU156" s="19">
        <v>177000</v>
      </c>
      <c r="BV156" s="19">
        <v>203000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/>
      <c r="CC156" s="17">
        <v>0</v>
      </c>
      <c r="CD156" s="17">
        <v>0</v>
      </c>
      <c r="CE156" s="17">
        <v>0</v>
      </c>
      <c r="CF156" s="17">
        <v>0</v>
      </c>
      <c r="CG156" s="18">
        <v>876521.8</v>
      </c>
      <c r="CH156" s="18">
        <v>917083.8</v>
      </c>
      <c r="CI156" s="19">
        <v>550000</v>
      </c>
      <c r="CJ156" s="19">
        <v>65000</v>
      </c>
      <c r="CK156" s="19">
        <v>625618</v>
      </c>
      <c r="CL156" s="18">
        <v>896200.8</v>
      </c>
      <c r="CM156" s="19">
        <v>1208294</v>
      </c>
      <c r="CN156" s="19">
        <v>63000</v>
      </c>
      <c r="CO156" s="19">
        <v>57500</v>
      </c>
      <c r="CP156" s="23">
        <v>385960</v>
      </c>
      <c r="CQ156" s="59" t="s">
        <v>101</v>
      </c>
      <c r="CR156" s="60">
        <f>V156</f>
        <v>2.33</v>
      </c>
      <c r="CS156" s="59">
        <v>270000</v>
      </c>
      <c r="CT156" s="67">
        <f>CS156</f>
        <v>270000</v>
      </c>
      <c r="CU156" s="25">
        <f t="shared" si="35"/>
        <v>629100</v>
      </c>
      <c r="CV156" s="25">
        <f t="shared" si="29"/>
        <v>629100</v>
      </c>
      <c r="CW156" s="25">
        <f t="shared" si="30"/>
        <v>629100</v>
      </c>
      <c r="CX156" s="67">
        <f t="shared" si="31"/>
        <v>629100</v>
      </c>
      <c r="CY156" s="25">
        <f t="shared" si="32"/>
        <v>125820</v>
      </c>
      <c r="CZ156" s="52">
        <f>DB156/CP156</f>
        <v>0.20727536532283139</v>
      </c>
      <c r="DA156" s="67">
        <f>CY156</f>
        <v>125820</v>
      </c>
      <c r="DB156" s="67">
        <v>80000</v>
      </c>
      <c r="DC156" s="67" t="s">
        <v>144</v>
      </c>
      <c r="DD156" s="61">
        <f>AG156/(W156*2080)</f>
        <v>0.43473813420621932</v>
      </c>
      <c r="DE156" s="24" t="s">
        <v>111</v>
      </c>
    </row>
    <row r="157" spans="1:109" ht="24.95" hidden="1" customHeight="1" x14ac:dyDescent="0.3">
      <c r="A157" s="13" t="s">
        <v>1075</v>
      </c>
      <c r="B157" s="14" t="s">
        <v>1076</v>
      </c>
      <c r="C157" s="14" t="s">
        <v>1077</v>
      </c>
      <c r="D157" s="15" t="s">
        <v>1078</v>
      </c>
      <c r="E157" s="15" t="s">
        <v>1079</v>
      </c>
      <c r="F157" s="16">
        <v>39867</v>
      </c>
      <c r="G157" s="15" t="s">
        <v>446</v>
      </c>
      <c r="H157" s="15" t="s">
        <v>447</v>
      </c>
      <c r="I157" s="15" t="s">
        <v>466</v>
      </c>
      <c r="J157" s="15" t="s">
        <v>489</v>
      </c>
      <c r="K157" s="15" t="s">
        <v>450</v>
      </c>
      <c r="L157" s="15" t="s">
        <v>490</v>
      </c>
      <c r="M157" s="17">
        <v>0</v>
      </c>
      <c r="N157" s="17">
        <v>0.1</v>
      </c>
      <c r="O157" s="17">
        <v>0</v>
      </c>
      <c r="P157" s="17">
        <v>0.02</v>
      </c>
      <c r="Q157" s="17">
        <v>2.2000000000000002</v>
      </c>
      <c r="R157" s="17">
        <v>0.65</v>
      </c>
      <c r="S157" s="17">
        <v>0</v>
      </c>
      <c r="T157" s="17">
        <v>0</v>
      </c>
      <c r="U157" s="17"/>
      <c r="V157" s="17">
        <f t="shared" si="25"/>
        <v>2.97</v>
      </c>
      <c r="W157" s="17">
        <f t="shared" si="26"/>
        <v>2.2000000000000002</v>
      </c>
      <c r="X157" s="17">
        <f t="shared" si="27"/>
        <v>0.77</v>
      </c>
      <c r="Y157" s="20">
        <f t="shared" si="28"/>
        <v>25.925925925925924</v>
      </c>
      <c r="Z157" s="17">
        <v>401</v>
      </c>
      <c r="AA157" s="17">
        <v>220</v>
      </c>
      <c r="AB157" s="17"/>
      <c r="AC157" s="17"/>
      <c r="AD157" s="17">
        <v>40</v>
      </c>
      <c r="AE157" s="17">
        <v>40</v>
      </c>
      <c r="AF157" s="17">
        <v>512</v>
      </c>
      <c r="AG157" s="17">
        <v>792</v>
      </c>
      <c r="AH157" s="17">
        <v>2</v>
      </c>
      <c r="AI157" s="17">
        <v>2</v>
      </c>
      <c r="AJ157" s="17"/>
      <c r="AK157" s="17"/>
      <c r="AL157" s="17"/>
      <c r="AM157" s="17"/>
      <c r="AN157" s="17"/>
      <c r="AO157" s="17"/>
      <c r="AP157" s="19">
        <v>140992</v>
      </c>
      <c r="AQ157" s="19">
        <v>152400</v>
      </c>
      <c r="AR157" s="17">
        <v>0</v>
      </c>
      <c r="AS157" s="19">
        <v>486400</v>
      </c>
      <c r="AT157" s="17">
        <v>0</v>
      </c>
      <c r="AU157" s="17">
        <v>0</v>
      </c>
      <c r="AV157" s="17">
        <v>0</v>
      </c>
      <c r="AW157" s="17">
        <v>0</v>
      </c>
      <c r="AX157" s="19">
        <v>2000</v>
      </c>
      <c r="AY157" s="19">
        <v>200000</v>
      </c>
      <c r="AZ157" s="19">
        <v>200000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900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50"/>
      <c r="BS157" s="50"/>
      <c r="BT157" s="19">
        <v>139000</v>
      </c>
      <c r="BU157" s="19">
        <v>425000</v>
      </c>
      <c r="BV157" s="19">
        <v>467000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/>
      <c r="CC157" s="17">
        <v>0</v>
      </c>
      <c r="CD157" s="17">
        <v>0</v>
      </c>
      <c r="CE157" s="17">
        <v>0</v>
      </c>
      <c r="CF157" s="17">
        <v>0</v>
      </c>
      <c r="CG157" s="18">
        <v>22219.43</v>
      </c>
      <c r="CH157" s="18">
        <v>160149.43</v>
      </c>
      <c r="CI157" s="17">
        <v>0</v>
      </c>
      <c r="CJ157" s="19">
        <v>86900</v>
      </c>
      <c r="CK157" s="19">
        <v>292892</v>
      </c>
      <c r="CL157" s="18">
        <v>937549.43</v>
      </c>
      <c r="CM157" s="19">
        <v>1240300</v>
      </c>
      <c r="CN157" s="19">
        <v>140992</v>
      </c>
      <c r="CO157" s="19">
        <v>152400</v>
      </c>
      <c r="CP157" s="23">
        <v>486400</v>
      </c>
      <c r="CQ157" s="59" t="s">
        <v>101</v>
      </c>
      <c r="CR157" s="60">
        <f>V157</f>
        <v>2.97</v>
      </c>
      <c r="CS157" s="59">
        <v>320000</v>
      </c>
      <c r="CT157" s="67">
        <f>CS157-(CS157*0.1)</f>
        <v>288000</v>
      </c>
      <c r="CU157" s="25">
        <f t="shared" si="35"/>
        <v>855360</v>
      </c>
      <c r="CV157" s="25">
        <f t="shared" si="29"/>
        <v>855360</v>
      </c>
      <c r="CW157" s="25">
        <f t="shared" si="30"/>
        <v>855360</v>
      </c>
      <c r="CX157" s="67">
        <f t="shared" si="31"/>
        <v>855360</v>
      </c>
      <c r="CY157" s="25">
        <f t="shared" si="32"/>
        <v>171072</v>
      </c>
      <c r="CZ157" s="52">
        <f t="shared" si="34"/>
        <v>0.35171052631578947</v>
      </c>
      <c r="DB157" s="67"/>
      <c r="DC157" s="67"/>
      <c r="DD157" s="61">
        <f>AG157/(W157*2080)</f>
        <v>0.17307692307692307</v>
      </c>
      <c r="DE157" s="49" t="s">
        <v>117</v>
      </c>
    </row>
    <row r="158" spans="1:109" ht="24.95" hidden="1" customHeight="1" x14ac:dyDescent="0.3">
      <c r="A158" s="13" t="s">
        <v>1080</v>
      </c>
      <c r="B158" s="14" t="s">
        <v>1081</v>
      </c>
      <c r="C158" s="14" t="s">
        <v>1082</v>
      </c>
      <c r="D158" s="15" t="s">
        <v>1083</v>
      </c>
      <c r="E158" s="15" t="s">
        <v>1084</v>
      </c>
      <c r="F158" s="16">
        <v>40452</v>
      </c>
      <c r="G158" s="15" t="s">
        <v>446</v>
      </c>
      <c r="H158" s="15" t="s">
        <v>447</v>
      </c>
      <c r="I158" s="15" t="s">
        <v>448</v>
      </c>
      <c r="J158" s="15" t="s">
        <v>562</v>
      </c>
      <c r="K158" s="15" t="s">
        <v>482</v>
      </c>
      <c r="L158" s="15" t="s">
        <v>451</v>
      </c>
      <c r="M158" s="17">
        <v>0</v>
      </c>
      <c r="N158" s="17">
        <v>0</v>
      </c>
      <c r="O158" s="17">
        <v>0</v>
      </c>
      <c r="P158" s="17">
        <v>0</v>
      </c>
      <c r="Q158" s="17">
        <v>15</v>
      </c>
      <c r="R158" s="17">
        <v>4</v>
      </c>
      <c r="S158" s="17">
        <v>4</v>
      </c>
      <c r="T158" s="17">
        <v>3.5</v>
      </c>
      <c r="U158" s="17"/>
      <c r="V158" s="17">
        <f t="shared" si="25"/>
        <v>19</v>
      </c>
      <c r="W158" s="17">
        <f t="shared" si="26"/>
        <v>15</v>
      </c>
      <c r="X158" s="17">
        <f t="shared" si="27"/>
        <v>4</v>
      </c>
      <c r="Y158" s="20">
        <f t="shared" si="28"/>
        <v>21.052631578947366</v>
      </c>
      <c r="Z158" s="17">
        <v>82</v>
      </c>
      <c r="AA158" s="17">
        <v>85</v>
      </c>
      <c r="AB158" s="17">
        <v>50</v>
      </c>
      <c r="AC158" s="17">
        <v>50</v>
      </c>
      <c r="AD158" s="17"/>
      <c r="AE158" s="17"/>
      <c r="AF158" s="17"/>
      <c r="AG158" s="17"/>
      <c r="AH158" s="17"/>
      <c r="AI158" s="17"/>
      <c r="AJ158" s="17">
        <v>5</v>
      </c>
      <c r="AK158" s="17">
        <v>30</v>
      </c>
      <c r="AL158" s="17">
        <v>42</v>
      </c>
      <c r="AM158" s="17">
        <v>8</v>
      </c>
      <c r="AN158" s="17">
        <v>0</v>
      </c>
      <c r="AO158" s="17">
        <v>85</v>
      </c>
      <c r="AP158" s="17">
        <v>0</v>
      </c>
      <c r="AQ158" s="19">
        <v>1036600</v>
      </c>
      <c r="AR158" s="17">
        <v>0</v>
      </c>
      <c r="AS158" s="19">
        <v>1500000</v>
      </c>
      <c r="AT158" s="17">
        <v>0</v>
      </c>
      <c r="AU158" s="17">
        <v>0</v>
      </c>
      <c r="AV158" s="17">
        <v>0</v>
      </c>
      <c r="AW158" s="17">
        <v>0</v>
      </c>
      <c r="AX158" s="19">
        <v>615646</v>
      </c>
      <c r="AY158" s="19">
        <v>232971</v>
      </c>
      <c r="AZ158" s="19">
        <v>733000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9">
        <v>198000</v>
      </c>
      <c r="BG158" s="19">
        <v>3215200</v>
      </c>
      <c r="BH158" s="19">
        <v>3400000</v>
      </c>
      <c r="BI158" s="17">
        <v>0</v>
      </c>
      <c r="BJ158" s="19">
        <v>1982374</v>
      </c>
      <c r="BK158" s="19">
        <v>7861260</v>
      </c>
      <c r="BL158" s="19">
        <v>7956000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50">
        <f>13000*12*AC158</f>
        <v>7800000</v>
      </c>
      <c r="BS158" s="50"/>
      <c r="BT158" s="17">
        <v>0</v>
      </c>
      <c r="BU158" s="17">
        <v>0</v>
      </c>
      <c r="BV158" s="17">
        <v>0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9">
        <f>3000*12*(AL158+AM158)</f>
        <v>1800000</v>
      </c>
      <c r="CC158" s="17">
        <v>0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7">
        <v>0</v>
      </c>
      <c r="CJ158" s="17">
        <v>0</v>
      </c>
      <c r="CK158" s="19">
        <v>2796020</v>
      </c>
      <c r="CL158" s="19">
        <v>12346031</v>
      </c>
      <c r="CM158" s="19">
        <v>13589000</v>
      </c>
      <c r="CN158" s="17">
        <v>0</v>
      </c>
      <c r="CO158" s="19">
        <v>1036600</v>
      </c>
      <c r="CP158" s="23">
        <v>1500000</v>
      </c>
      <c r="CQ158" s="59" t="s">
        <v>72</v>
      </c>
      <c r="CR158" s="59">
        <f>AC158</f>
        <v>50</v>
      </c>
      <c r="CS158" s="59">
        <v>320000</v>
      </c>
      <c r="CT158" s="67">
        <f>CS158+(CS158*0.1)</f>
        <v>352000</v>
      </c>
      <c r="CU158" s="25">
        <f t="shared" si="35"/>
        <v>17600000</v>
      </c>
      <c r="CV158" s="25">
        <f t="shared" si="29"/>
        <v>8000000</v>
      </c>
      <c r="CW158" s="25">
        <f t="shared" si="30"/>
        <v>8000000</v>
      </c>
      <c r="CX158" s="67">
        <f t="shared" si="31"/>
        <v>8000000</v>
      </c>
      <c r="CY158" s="25">
        <f t="shared" si="32"/>
        <v>1600000</v>
      </c>
      <c r="CZ158" s="52">
        <f t="shared" si="34"/>
        <v>1.0666666666666667</v>
      </c>
      <c r="DB158" s="67"/>
      <c r="DC158" s="67"/>
      <c r="DD158" s="28"/>
      <c r="DE158" s="49" t="s">
        <v>95</v>
      </c>
    </row>
    <row r="159" spans="1:109" ht="24.95" hidden="1" customHeight="1" x14ac:dyDescent="0.3">
      <c r="A159" s="13" t="s">
        <v>1085</v>
      </c>
      <c r="B159" s="14" t="s">
        <v>1086</v>
      </c>
      <c r="C159" s="14" t="s">
        <v>1082</v>
      </c>
      <c r="D159" s="15" t="s">
        <v>1083</v>
      </c>
      <c r="E159" s="15" t="s">
        <v>1087</v>
      </c>
      <c r="F159" s="16">
        <v>39904</v>
      </c>
      <c r="G159" s="15" t="s">
        <v>446</v>
      </c>
      <c r="H159" s="15" t="s">
        <v>447</v>
      </c>
      <c r="I159" s="15" t="s">
        <v>448</v>
      </c>
      <c r="J159" s="15" t="s">
        <v>481</v>
      </c>
      <c r="K159" s="15" t="s">
        <v>482</v>
      </c>
      <c r="L159" s="15" t="s">
        <v>451</v>
      </c>
      <c r="M159" s="17">
        <v>0</v>
      </c>
      <c r="N159" s="17">
        <v>0</v>
      </c>
      <c r="O159" s="17">
        <v>0</v>
      </c>
      <c r="P159" s="17">
        <v>0</v>
      </c>
      <c r="Q159" s="17">
        <v>13</v>
      </c>
      <c r="R159" s="17">
        <v>3</v>
      </c>
      <c r="S159" s="17">
        <v>4</v>
      </c>
      <c r="T159" s="17">
        <v>3.5</v>
      </c>
      <c r="U159" s="17"/>
      <c r="V159" s="17">
        <f t="shared" si="25"/>
        <v>16</v>
      </c>
      <c r="W159" s="17">
        <f t="shared" si="26"/>
        <v>13</v>
      </c>
      <c r="X159" s="17">
        <f t="shared" si="27"/>
        <v>3</v>
      </c>
      <c r="Y159" s="20">
        <f t="shared" si="28"/>
        <v>18.75</v>
      </c>
      <c r="Z159" s="17">
        <v>77</v>
      </c>
      <c r="AA159" s="17">
        <v>101</v>
      </c>
      <c r="AB159" s="17">
        <v>39</v>
      </c>
      <c r="AC159" s="17">
        <v>39</v>
      </c>
      <c r="AD159" s="17"/>
      <c r="AE159" s="17"/>
      <c r="AF159" s="17"/>
      <c r="AG159" s="17"/>
      <c r="AH159" s="17"/>
      <c r="AI159" s="17"/>
      <c r="AJ159" s="17">
        <v>6</v>
      </c>
      <c r="AK159" s="17">
        <v>32</v>
      </c>
      <c r="AL159" s="17">
        <v>29</v>
      </c>
      <c r="AM159" s="17">
        <v>34</v>
      </c>
      <c r="AN159" s="17">
        <v>0</v>
      </c>
      <c r="AO159" s="17">
        <v>101</v>
      </c>
      <c r="AP159" s="19">
        <v>930000</v>
      </c>
      <c r="AQ159" s="19">
        <v>146400</v>
      </c>
      <c r="AR159" s="17">
        <v>0</v>
      </c>
      <c r="AS159" s="19">
        <v>1650000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9">
        <v>893968</v>
      </c>
      <c r="BC159" s="19">
        <v>222849</v>
      </c>
      <c r="BD159" s="19">
        <v>230000</v>
      </c>
      <c r="BE159" s="17">
        <v>0</v>
      </c>
      <c r="BF159" s="19">
        <v>1413742</v>
      </c>
      <c r="BG159" s="19">
        <v>590163</v>
      </c>
      <c r="BH159" s="19">
        <v>600000</v>
      </c>
      <c r="BI159" s="17">
        <v>0</v>
      </c>
      <c r="BJ159" s="19">
        <v>7602646</v>
      </c>
      <c r="BK159" s="19">
        <v>7261584</v>
      </c>
      <c r="BL159" s="19">
        <v>7350000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50">
        <f>10000*12*AC159</f>
        <v>4680000</v>
      </c>
      <c r="BS159" s="50"/>
      <c r="BT159" s="19">
        <v>1000000</v>
      </c>
      <c r="BU159" s="19">
        <v>845000</v>
      </c>
      <c r="BV159" s="19">
        <v>894000</v>
      </c>
      <c r="BW159" s="17">
        <v>0</v>
      </c>
      <c r="BX159" s="19">
        <v>1146623</v>
      </c>
      <c r="BY159" s="19">
        <v>1146623</v>
      </c>
      <c r="BZ159" s="19">
        <v>1300000</v>
      </c>
      <c r="CA159" s="17">
        <v>0</v>
      </c>
      <c r="CB159" s="17"/>
      <c r="CC159" s="17">
        <v>0</v>
      </c>
      <c r="CD159" s="17">
        <v>0</v>
      </c>
      <c r="CE159" s="17">
        <v>0</v>
      </c>
      <c r="CF159" s="17">
        <v>0</v>
      </c>
      <c r="CG159" s="19">
        <v>150000</v>
      </c>
      <c r="CH159" s="17">
        <v>0</v>
      </c>
      <c r="CI159" s="17">
        <v>0</v>
      </c>
      <c r="CJ159" s="17">
        <v>0</v>
      </c>
      <c r="CK159" s="19">
        <v>13136979</v>
      </c>
      <c r="CL159" s="19">
        <v>10369146</v>
      </c>
      <c r="CM159" s="19">
        <v>12024000</v>
      </c>
      <c r="CN159" s="19">
        <v>930000</v>
      </c>
      <c r="CO159" s="19">
        <v>146400</v>
      </c>
      <c r="CP159" s="23">
        <v>1650000</v>
      </c>
      <c r="CQ159" s="59" t="s">
        <v>72</v>
      </c>
      <c r="CR159" s="59">
        <f>AC159</f>
        <v>39</v>
      </c>
      <c r="CS159" s="59">
        <v>250000</v>
      </c>
      <c r="CT159" s="67">
        <f>CS159</f>
        <v>250000</v>
      </c>
      <c r="CU159" s="25">
        <f t="shared" si="35"/>
        <v>9750000</v>
      </c>
      <c r="CV159" s="25">
        <f t="shared" si="29"/>
        <v>5070000</v>
      </c>
      <c r="CW159" s="25">
        <f t="shared" si="30"/>
        <v>4840000</v>
      </c>
      <c r="CX159" s="67">
        <f t="shared" si="31"/>
        <v>4840000</v>
      </c>
      <c r="CY159" s="25">
        <f t="shared" si="32"/>
        <v>968000</v>
      </c>
      <c r="CZ159" s="52">
        <f t="shared" si="34"/>
        <v>0.58666666666666667</v>
      </c>
      <c r="DB159" s="67"/>
      <c r="DC159" s="67"/>
      <c r="DD159" s="28"/>
      <c r="DE159" s="24" t="s">
        <v>75</v>
      </c>
    </row>
    <row r="160" spans="1:109" s="38" customFormat="1" ht="24.95" hidden="1" customHeight="1" x14ac:dyDescent="0.3">
      <c r="A160" s="29" t="s">
        <v>1088</v>
      </c>
      <c r="B160" s="30" t="s">
        <v>1089</v>
      </c>
      <c r="C160" s="30" t="s">
        <v>1090</v>
      </c>
      <c r="D160" s="31" t="s">
        <v>1091</v>
      </c>
      <c r="E160" s="31" t="s">
        <v>1092</v>
      </c>
      <c r="F160" s="32">
        <v>40695</v>
      </c>
      <c r="G160" s="31" t="s">
        <v>457</v>
      </c>
      <c r="H160" s="31" t="s">
        <v>458</v>
      </c>
      <c r="I160" s="31" t="s">
        <v>549</v>
      </c>
      <c r="J160" s="31" t="s">
        <v>496</v>
      </c>
      <c r="K160" s="31" t="s">
        <v>482</v>
      </c>
      <c r="L160" s="31" t="s">
        <v>550</v>
      </c>
      <c r="M160" s="33">
        <v>0</v>
      </c>
      <c r="N160" s="33">
        <v>0</v>
      </c>
      <c r="O160" s="33">
        <v>0</v>
      </c>
      <c r="P160" s="33">
        <v>0.01</v>
      </c>
      <c r="Q160" s="33">
        <v>4.3</v>
      </c>
      <c r="R160" s="33">
        <v>6.3</v>
      </c>
      <c r="S160" s="33">
        <v>0</v>
      </c>
      <c r="T160" s="33">
        <v>0</v>
      </c>
      <c r="U160" s="33"/>
      <c r="V160" s="33">
        <f t="shared" si="25"/>
        <v>10.61</v>
      </c>
      <c r="W160" s="33">
        <f t="shared" si="26"/>
        <v>4.3</v>
      </c>
      <c r="X160" s="33">
        <f t="shared" si="27"/>
        <v>6.31</v>
      </c>
      <c r="Y160" s="34">
        <f t="shared" si="28"/>
        <v>59.472196041470312</v>
      </c>
      <c r="Z160" s="33">
        <v>33</v>
      </c>
      <c r="AA160" s="33">
        <v>60</v>
      </c>
      <c r="AB160" s="33">
        <v>20</v>
      </c>
      <c r="AC160" s="33">
        <v>20</v>
      </c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>
        <v>0</v>
      </c>
      <c r="AQ160" s="35">
        <v>35000</v>
      </c>
      <c r="AR160" s="33">
        <v>0</v>
      </c>
      <c r="AS160" s="35">
        <v>2276000</v>
      </c>
      <c r="AT160" s="33">
        <v>0</v>
      </c>
      <c r="AU160" s="33">
        <v>0</v>
      </c>
      <c r="AV160" s="33">
        <v>0</v>
      </c>
      <c r="AW160" s="33">
        <v>0</v>
      </c>
      <c r="AX160" s="33">
        <v>0</v>
      </c>
      <c r="AY160" s="35">
        <v>50000</v>
      </c>
      <c r="AZ160" s="33">
        <v>0</v>
      </c>
      <c r="BA160" s="35">
        <v>72551</v>
      </c>
      <c r="BB160" s="33">
        <v>0</v>
      </c>
      <c r="BC160" s="35">
        <v>344039</v>
      </c>
      <c r="BD160" s="33">
        <v>0</v>
      </c>
      <c r="BE160" s="33">
        <v>0</v>
      </c>
      <c r="BF160" s="33">
        <v>0</v>
      </c>
      <c r="BG160" s="33">
        <v>0</v>
      </c>
      <c r="BH160" s="33">
        <v>0</v>
      </c>
      <c r="BI160" s="33">
        <v>0</v>
      </c>
      <c r="BJ160" s="33">
        <v>0</v>
      </c>
      <c r="BK160" s="35">
        <v>702085</v>
      </c>
      <c r="BL160" s="33">
        <v>0</v>
      </c>
      <c r="BM160" s="35">
        <v>703939</v>
      </c>
      <c r="BN160" s="33">
        <v>0</v>
      </c>
      <c r="BO160" s="33">
        <v>0</v>
      </c>
      <c r="BP160" s="33">
        <v>0</v>
      </c>
      <c r="BQ160" s="33">
        <v>0</v>
      </c>
      <c r="BR160" s="54"/>
      <c r="BS160" s="54"/>
      <c r="BT160" s="33">
        <v>0</v>
      </c>
      <c r="BU160" s="35">
        <v>518000</v>
      </c>
      <c r="BV160" s="35">
        <v>518000</v>
      </c>
      <c r="BW160" s="33">
        <v>0</v>
      </c>
      <c r="BX160" s="33">
        <v>0</v>
      </c>
      <c r="BY160" s="33">
        <v>0</v>
      </c>
      <c r="BZ160" s="33">
        <v>0</v>
      </c>
      <c r="CA160" s="33">
        <v>0</v>
      </c>
      <c r="CB160" s="33"/>
      <c r="CC160" s="33">
        <v>0</v>
      </c>
      <c r="CD160" s="33">
        <v>0</v>
      </c>
      <c r="CE160" s="33">
        <v>0</v>
      </c>
      <c r="CF160" s="33">
        <v>0</v>
      </c>
      <c r="CG160" s="33">
        <v>0</v>
      </c>
      <c r="CH160" s="35">
        <v>144872</v>
      </c>
      <c r="CI160" s="33">
        <v>0</v>
      </c>
      <c r="CJ160" s="35">
        <v>320000</v>
      </c>
      <c r="CK160" s="33">
        <v>0</v>
      </c>
      <c r="CL160" s="35">
        <v>1793996</v>
      </c>
      <c r="CM160" s="35">
        <v>3890490</v>
      </c>
      <c r="CN160" s="33">
        <v>0</v>
      </c>
      <c r="CO160" s="35">
        <v>35000</v>
      </c>
      <c r="CP160" s="36">
        <v>2276000</v>
      </c>
      <c r="CQ160" s="59" t="s">
        <v>72</v>
      </c>
      <c r="CR160" s="59">
        <f>AC160</f>
        <v>20</v>
      </c>
      <c r="CS160" s="59">
        <v>81000</v>
      </c>
      <c r="CT160" s="67">
        <f>CS160-(CS160*0.1)</f>
        <v>72900</v>
      </c>
      <c r="CU160" s="25">
        <f t="shared" si="35"/>
        <v>1458000</v>
      </c>
      <c r="CV160" s="25">
        <f t="shared" si="29"/>
        <v>1458000</v>
      </c>
      <c r="CW160" s="25">
        <f t="shared" si="30"/>
        <v>1458000</v>
      </c>
      <c r="CX160" s="67">
        <f t="shared" si="31"/>
        <v>1458000</v>
      </c>
      <c r="CY160" s="25">
        <f t="shared" si="32"/>
        <v>291600</v>
      </c>
      <c r="CZ160" s="52">
        <f t="shared" si="34"/>
        <v>0.1281195079086116</v>
      </c>
      <c r="DB160" s="67"/>
      <c r="DC160" s="67"/>
      <c r="DD160" s="37"/>
      <c r="DE160" s="51" t="s">
        <v>81</v>
      </c>
    </row>
    <row r="161" spans="1:109" ht="24.95" hidden="1" customHeight="1" x14ac:dyDescent="0.3">
      <c r="A161" s="13" t="s">
        <v>1093</v>
      </c>
      <c r="B161" s="14" t="s">
        <v>1094</v>
      </c>
      <c r="C161" s="14" t="s">
        <v>1095</v>
      </c>
      <c r="D161" s="15" t="s">
        <v>1096</v>
      </c>
      <c r="E161" s="15" t="s">
        <v>1097</v>
      </c>
      <c r="F161" s="16">
        <v>39372</v>
      </c>
      <c r="G161" s="15" t="s">
        <v>446</v>
      </c>
      <c r="H161" s="15" t="s">
        <v>447</v>
      </c>
      <c r="I161" s="15" t="s">
        <v>448</v>
      </c>
      <c r="J161" s="15" t="s">
        <v>449</v>
      </c>
      <c r="K161" s="15" t="s">
        <v>450</v>
      </c>
      <c r="L161" s="15" t="s">
        <v>558</v>
      </c>
      <c r="M161" s="17">
        <v>5</v>
      </c>
      <c r="N161" s="17">
        <v>0.25</v>
      </c>
      <c r="O161" s="17">
        <v>0</v>
      </c>
      <c r="P161" s="17">
        <v>0</v>
      </c>
      <c r="Q161" s="17">
        <v>1</v>
      </c>
      <c r="R161" s="17">
        <v>1.25</v>
      </c>
      <c r="S161" s="17">
        <v>0</v>
      </c>
      <c r="T161" s="17">
        <v>0</v>
      </c>
      <c r="U161" s="17"/>
      <c r="V161" s="17">
        <f t="shared" si="25"/>
        <v>7.5</v>
      </c>
      <c r="W161" s="17">
        <f t="shared" si="26"/>
        <v>6</v>
      </c>
      <c r="X161" s="17">
        <f t="shared" si="27"/>
        <v>1.5</v>
      </c>
      <c r="Y161" s="20">
        <f t="shared" si="28"/>
        <v>20</v>
      </c>
      <c r="Z161" s="17">
        <v>35</v>
      </c>
      <c r="AA161" s="17">
        <v>35</v>
      </c>
      <c r="AB161" s="17"/>
      <c r="AC161" s="17"/>
      <c r="AD161" s="17"/>
      <c r="AE161" s="17"/>
      <c r="AF161" s="19">
        <v>8760</v>
      </c>
      <c r="AG161" s="19">
        <v>8760</v>
      </c>
      <c r="AH161" s="17"/>
      <c r="AI161" s="17"/>
      <c r="AJ161" s="17">
        <v>2</v>
      </c>
      <c r="AK161" s="17">
        <v>15</v>
      </c>
      <c r="AL161" s="17">
        <v>12</v>
      </c>
      <c r="AM161" s="17">
        <v>3</v>
      </c>
      <c r="AN161" s="17">
        <v>3</v>
      </c>
      <c r="AO161" s="17">
        <v>35</v>
      </c>
      <c r="AP161" s="19">
        <v>120000</v>
      </c>
      <c r="AQ161" s="17">
        <v>0</v>
      </c>
      <c r="AR161" s="17">
        <v>0</v>
      </c>
      <c r="AS161" s="19">
        <v>456000</v>
      </c>
      <c r="AT161" s="17">
        <v>0</v>
      </c>
      <c r="AU161" s="17">
        <v>0</v>
      </c>
      <c r="AV161" s="17">
        <v>0</v>
      </c>
      <c r="AW161" s="17">
        <v>0</v>
      </c>
      <c r="AX161" s="19">
        <v>900000</v>
      </c>
      <c r="AY161" s="19">
        <v>1049997</v>
      </c>
      <c r="AZ161" s="17">
        <v>0</v>
      </c>
      <c r="BA161" s="19">
        <v>1050000</v>
      </c>
      <c r="BB161" s="17">
        <v>0</v>
      </c>
      <c r="BC161" s="17">
        <v>0</v>
      </c>
      <c r="BD161" s="17">
        <v>0</v>
      </c>
      <c r="BE161" s="17">
        <v>0</v>
      </c>
      <c r="BF161" s="19">
        <v>336814</v>
      </c>
      <c r="BG161" s="19">
        <v>282951</v>
      </c>
      <c r="BH161" s="17">
        <v>0</v>
      </c>
      <c r="BI161" s="19">
        <v>350000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50">
        <f>80*AG161</f>
        <v>700800</v>
      </c>
      <c r="BS161" s="50"/>
      <c r="BT161" s="19">
        <v>390000</v>
      </c>
      <c r="BU161" s="19">
        <v>381000</v>
      </c>
      <c r="BV161" s="19">
        <v>250000</v>
      </c>
      <c r="BW161" s="19">
        <v>250000</v>
      </c>
      <c r="BX161" s="17">
        <v>0</v>
      </c>
      <c r="BY161" s="17">
        <v>0</v>
      </c>
      <c r="BZ161" s="17">
        <v>0</v>
      </c>
      <c r="CA161" s="17">
        <v>0</v>
      </c>
      <c r="CB161" s="17"/>
      <c r="CC161" s="17">
        <v>0</v>
      </c>
      <c r="CD161" s="17">
        <v>0</v>
      </c>
      <c r="CE161" s="17">
        <v>0</v>
      </c>
      <c r="CF161" s="17">
        <v>0</v>
      </c>
      <c r="CG161" s="19">
        <v>253050</v>
      </c>
      <c r="CH161" s="19">
        <v>233050</v>
      </c>
      <c r="CI161" s="17">
        <v>0</v>
      </c>
      <c r="CJ161" s="17">
        <v>0</v>
      </c>
      <c r="CK161" s="19">
        <v>1799619</v>
      </c>
      <c r="CL161" s="19">
        <v>1946759</v>
      </c>
      <c r="CM161" s="19">
        <v>2356000</v>
      </c>
      <c r="CN161" s="19">
        <v>120000</v>
      </c>
      <c r="CO161" s="17">
        <v>0</v>
      </c>
      <c r="CP161" s="23">
        <v>456000</v>
      </c>
      <c r="CQ161" s="59" t="s">
        <v>98</v>
      </c>
      <c r="CR161" s="59">
        <f>AG161</f>
        <v>8760</v>
      </c>
      <c r="CS161" s="59">
        <v>350</v>
      </c>
      <c r="CT161" s="67">
        <f>CS161</f>
        <v>350</v>
      </c>
      <c r="CU161" s="25">
        <f t="shared" si="35"/>
        <v>3066000</v>
      </c>
      <c r="CV161" s="25">
        <f t="shared" si="29"/>
        <v>2365200</v>
      </c>
      <c r="CW161" s="25">
        <f t="shared" si="30"/>
        <v>2365200</v>
      </c>
      <c r="CX161" s="67">
        <f t="shared" si="31"/>
        <v>2365200</v>
      </c>
      <c r="CY161" s="25">
        <f t="shared" si="32"/>
        <v>473040</v>
      </c>
      <c r="CZ161" s="52">
        <f t="shared" si="34"/>
        <v>1.0373684210526315</v>
      </c>
      <c r="DB161" s="67"/>
      <c r="DC161" s="67"/>
      <c r="DD161" s="28"/>
      <c r="DE161" s="24"/>
    </row>
    <row r="162" spans="1:109" ht="24.95" hidden="1" customHeight="1" x14ac:dyDescent="0.3">
      <c r="A162" s="13" t="s">
        <v>1098</v>
      </c>
      <c r="B162" s="14" t="s">
        <v>1099</v>
      </c>
      <c r="C162" s="14" t="s">
        <v>1100</v>
      </c>
      <c r="D162" s="15" t="s">
        <v>1101</v>
      </c>
      <c r="E162" s="15" t="s">
        <v>1102</v>
      </c>
      <c r="F162" s="16">
        <v>39373</v>
      </c>
      <c r="G162" s="15" t="s">
        <v>446</v>
      </c>
      <c r="H162" s="15" t="s">
        <v>447</v>
      </c>
      <c r="I162" s="15" t="s">
        <v>448</v>
      </c>
      <c r="J162" s="15" t="s">
        <v>449</v>
      </c>
      <c r="K162" s="15" t="s">
        <v>450</v>
      </c>
      <c r="L162" s="15" t="s">
        <v>558</v>
      </c>
      <c r="M162" s="17">
        <v>0.7</v>
      </c>
      <c r="N162" s="17">
        <v>0.5</v>
      </c>
      <c r="O162" s="17">
        <v>0</v>
      </c>
      <c r="P162" s="17">
        <v>0</v>
      </c>
      <c r="Q162" s="17">
        <v>7.5</v>
      </c>
      <c r="R162" s="17">
        <v>2.8</v>
      </c>
      <c r="S162" s="17">
        <v>0</v>
      </c>
      <c r="T162" s="17">
        <v>0</v>
      </c>
      <c r="U162" s="17"/>
      <c r="V162" s="17">
        <f t="shared" si="25"/>
        <v>11.5</v>
      </c>
      <c r="W162" s="17">
        <f t="shared" si="26"/>
        <v>8.1999999999999993</v>
      </c>
      <c r="X162" s="17">
        <f t="shared" si="27"/>
        <v>3.3</v>
      </c>
      <c r="Y162" s="20">
        <f t="shared" si="28"/>
        <v>28.695652173913043</v>
      </c>
      <c r="Z162" s="17">
        <v>88</v>
      </c>
      <c r="AA162" s="17">
        <v>90</v>
      </c>
      <c r="AB162" s="17"/>
      <c r="AC162" s="17"/>
      <c r="AD162" s="17"/>
      <c r="AE162" s="17"/>
      <c r="AF162" s="19">
        <v>4600</v>
      </c>
      <c r="AG162" s="19">
        <v>4700</v>
      </c>
      <c r="AH162" s="17"/>
      <c r="AI162" s="17"/>
      <c r="AJ162" s="17">
        <v>2</v>
      </c>
      <c r="AK162" s="17">
        <v>61</v>
      </c>
      <c r="AL162" s="17">
        <v>14</v>
      </c>
      <c r="AM162" s="17">
        <v>13</v>
      </c>
      <c r="AN162" s="17">
        <v>0</v>
      </c>
      <c r="AO162" s="17">
        <v>90</v>
      </c>
      <c r="AP162" s="19">
        <v>754900</v>
      </c>
      <c r="AQ162" s="19">
        <v>39700</v>
      </c>
      <c r="AR162" s="17">
        <v>0</v>
      </c>
      <c r="AS162" s="19">
        <v>800000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9">
        <v>50000</v>
      </c>
      <c r="AZ162" s="17">
        <v>0</v>
      </c>
      <c r="BA162" s="19">
        <v>50000</v>
      </c>
      <c r="BB162" s="17">
        <v>0</v>
      </c>
      <c r="BC162" s="17">
        <v>0</v>
      </c>
      <c r="BD162" s="17">
        <v>0</v>
      </c>
      <c r="BE162" s="17">
        <v>0</v>
      </c>
      <c r="BF162" s="19">
        <v>420234</v>
      </c>
      <c r="BG162" s="19">
        <v>455855</v>
      </c>
      <c r="BH162" s="19">
        <v>564000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9">
        <v>3100</v>
      </c>
      <c r="BO162" s="17">
        <v>0</v>
      </c>
      <c r="BP162" s="17">
        <v>0</v>
      </c>
      <c r="BQ162" s="17">
        <v>0</v>
      </c>
      <c r="BR162" s="50">
        <f>80*AG162</f>
        <v>376000</v>
      </c>
      <c r="BS162" s="50"/>
      <c r="BT162" s="19">
        <v>1253000</v>
      </c>
      <c r="BU162" s="19">
        <v>882000</v>
      </c>
      <c r="BV162" s="19">
        <v>475000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/>
      <c r="CC162" s="17">
        <v>0</v>
      </c>
      <c r="CD162" s="17">
        <v>0</v>
      </c>
      <c r="CE162" s="17">
        <v>0</v>
      </c>
      <c r="CF162" s="17">
        <v>0</v>
      </c>
      <c r="CG162" s="19">
        <v>228784</v>
      </c>
      <c r="CH162" s="19">
        <v>1360085</v>
      </c>
      <c r="CI162" s="19">
        <v>701000</v>
      </c>
      <c r="CJ162" s="17">
        <v>0</v>
      </c>
      <c r="CK162" s="19">
        <v>2556615</v>
      </c>
      <c r="CL162" s="19">
        <v>2748459</v>
      </c>
      <c r="CM162" s="19">
        <v>2590000</v>
      </c>
      <c r="CN162" s="19">
        <v>754900</v>
      </c>
      <c r="CO162" s="19">
        <v>39700</v>
      </c>
      <c r="CP162" s="23">
        <v>800000</v>
      </c>
      <c r="CQ162" s="59" t="s">
        <v>98</v>
      </c>
      <c r="CR162" s="59">
        <f>AG162</f>
        <v>4700</v>
      </c>
      <c r="CS162" s="59">
        <v>350</v>
      </c>
      <c r="CT162" s="67">
        <f>CS162</f>
        <v>350</v>
      </c>
      <c r="CU162" s="25">
        <f t="shared" si="35"/>
        <v>1645000</v>
      </c>
      <c r="CV162" s="25">
        <f t="shared" si="29"/>
        <v>1269000</v>
      </c>
      <c r="CW162" s="25">
        <f t="shared" si="30"/>
        <v>1269000</v>
      </c>
      <c r="CX162" s="67">
        <f t="shared" si="31"/>
        <v>1269000</v>
      </c>
      <c r="CY162" s="25">
        <f t="shared" si="32"/>
        <v>253800</v>
      </c>
      <c r="CZ162" s="52">
        <f t="shared" si="34"/>
        <v>0.31724999999999998</v>
      </c>
      <c r="DB162" s="67"/>
      <c r="DC162" s="67"/>
      <c r="DD162" s="28"/>
      <c r="DE162" s="24"/>
    </row>
    <row r="163" spans="1:109" ht="24.95" hidden="1" customHeight="1" x14ac:dyDescent="0.3">
      <c r="A163" s="13" t="s">
        <v>1103</v>
      </c>
      <c r="B163" s="14" t="s">
        <v>1104</v>
      </c>
      <c r="C163" s="14" t="s">
        <v>1105</v>
      </c>
      <c r="D163" s="15" t="s">
        <v>1106</v>
      </c>
      <c r="E163" s="15" t="s">
        <v>1107</v>
      </c>
      <c r="F163" s="16">
        <v>39247</v>
      </c>
      <c r="G163" s="15" t="s">
        <v>446</v>
      </c>
      <c r="H163" s="15" t="s">
        <v>447</v>
      </c>
      <c r="I163" s="15" t="s">
        <v>466</v>
      </c>
      <c r="J163" s="15" t="s">
        <v>496</v>
      </c>
      <c r="K163" s="15" t="s">
        <v>482</v>
      </c>
      <c r="L163" s="15" t="s">
        <v>542</v>
      </c>
      <c r="M163" s="17">
        <v>0.5</v>
      </c>
      <c r="N163" s="17">
        <v>0.3</v>
      </c>
      <c r="O163" s="17">
        <v>0.16</v>
      </c>
      <c r="P163" s="17">
        <v>0</v>
      </c>
      <c r="Q163" s="17">
        <v>3.6</v>
      </c>
      <c r="R163" s="17">
        <v>1.4</v>
      </c>
      <c r="S163" s="17">
        <v>0</v>
      </c>
      <c r="T163" s="17">
        <v>0</v>
      </c>
      <c r="U163" s="17">
        <v>42</v>
      </c>
      <c r="V163" s="17">
        <f t="shared" si="25"/>
        <v>5.9600000000000009</v>
      </c>
      <c r="W163" s="17">
        <f t="shared" si="26"/>
        <v>4.26</v>
      </c>
      <c r="X163" s="17">
        <f t="shared" si="27"/>
        <v>1.7</v>
      </c>
      <c r="Y163" s="20">
        <f t="shared" si="28"/>
        <v>28.523489932885905</v>
      </c>
      <c r="Z163" s="17">
        <v>30</v>
      </c>
      <c r="AA163" s="17">
        <v>28</v>
      </c>
      <c r="AB163" s="17">
        <v>22</v>
      </c>
      <c r="AC163" s="17">
        <v>22</v>
      </c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9">
        <v>300000</v>
      </c>
      <c r="AQ163" s="19">
        <v>390500</v>
      </c>
      <c r="AR163" s="17">
        <v>0</v>
      </c>
      <c r="AS163" s="19">
        <v>608000</v>
      </c>
      <c r="AT163" s="17">
        <v>0</v>
      </c>
      <c r="AU163" s="17">
        <v>0</v>
      </c>
      <c r="AV163" s="17">
        <v>0</v>
      </c>
      <c r="AW163" s="17">
        <v>0</v>
      </c>
      <c r="AX163" s="19">
        <v>85000</v>
      </c>
      <c r="AY163" s="19">
        <v>110100</v>
      </c>
      <c r="AZ163" s="17">
        <v>0</v>
      </c>
      <c r="BA163" s="19">
        <v>80000</v>
      </c>
      <c r="BB163" s="17">
        <v>0</v>
      </c>
      <c r="BC163" s="19">
        <v>71960</v>
      </c>
      <c r="BD163" s="17">
        <v>0</v>
      </c>
      <c r="BE163" s="19">
        <v>4355</v>
      </c>
      <c r="BF163" s="17">
        <v>0</v>
      </c>
      <c r="BG163" s="17">
        <v>0</v>
      </c>
      <c r="BH163" s="17">
        <v>0</v>
      </c>
      <c r="BI163" s="17">
        <v>0</v>
      </c>
      <c r="BJ163" s="19">
        <v>405254</v>
      </c>
      <c r="BK163" s="19">
        <v>325208</v>
      </c>
      <c r="BL163" s="19">
        <v>60000</v>
      </c>
      <c r="BM163" s="19">
        <v>270000</v>
      </c>
      <c r="BN163" s="19">
        <v>2801</v>
      </c>
      <c r="BO163" s="17">
        <v>0</v>
      </c>
      <c r="BP163" s="17">
        <v>0</v>
      </c>
      <c r="BQ163" s="19">
        <v>10000</v>
      </c>
      <c r="BR163" s="50"/>
      <c r="BS163" s="50"/>
      <c r="BT163" s="19">
        <v>830000</v>
      </c>
      <c r="BU163" s="19">
        <v>814000</v>
      </c>
      <c r="BV163" s="19">
        <v>895000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/>
      <c r="CC163" s="17">
        <v>0</v>
      </c>
      <c r="CD163" s="17">
        <v>0</v>
      </c>
      <c r="CE163" s="17">
        <v>0</v>
      </c>
      <c r="CF163" s="17">
        <v>0</v>
      </c>
      <c r="CG163" s="19">
        <v>491393</v>
      </c>
      <c r="CH163" s="19">
        <v>176826</v>
      </c>
      <c r="CI163" s="19">
        <v>570000</v>
      </c>
      <c r="CJ163" s="19">
        <v>167000</v>
      </c>
      <c r="CK163" s="19">
        <v>2114448</v>
      </c>
      <c r="CL163" s="19">
        <v>1844729</v>
      </c>
      <c r="CM163" s="19">
        <v>2664355</v>
      </c>
      <c r="CN163" s="19">
        <v>300000</v>
      </c>
      <c r="CO163" s="19">
        <v>390500</v>
      </c>
      <c r="CP163" s="23">
        <v>608000</v>
      </c>
      <c r="CQ163" s="59" t="s">
        <v>72</v>
      </c>
      <c r="CR163" s="59">
        <f>AC163</f>
        <v>22</v>
      </c>
      <c r="CS163" s="59">
        <v>110000</v>
      </c>
      <c r="CT163" s="67">
        <f>CS163</f>
        <v>110000</v>
      </c>
      <c r="CU163" s="25">
        <f t="shared" si="35"/>
        <v>2420000</v>
      </c>
      <c r="CV163" s="25">
        <f t="shared" si="29"/>
        <v>2420000</v>
      </c>
      <c r="CW163" s="25">
        <f>CV163</f>
        <v>2420000</v>
      </c>
      <c r="CX163" s="67">
        <f t="shared" si="31"/>
        <v>2420000</v>
      </c>
      <c r="CY163" s="25">
        <f t="shared" si="32"/>
        <v>484000</v>
      </c>
      <c r="CZ163" s="52">
        <f t="shared" si="34"/>
        <v>0.79605263157894735</v>
      </c>
      <c r="DB163" s="67"/>
      <c r="DC163" s="67"/>
      <c r="DD163" s="28"/>
      <c r="DE163" s="24"/>
    </row>
    <row r="164" spans="1:109" ht="24.95" hidden="1" customHeight="1" x14ac:dyDescent="0.3">
      <c r="A164" s="13" t="s">
        <v>1108</v>
      </c>
      <c r="B164" s="14" t="s">
        <v>1109</v>
      </c>
      <c r="C164" s="14" t="s">
        <v>1105</v>
      </c>
      <c r="D164" s="15" t="s">
        <v>1106</v>
      </c>
      <c r="E164" s="15" t="s">
        <v>1110</v>
      </c>
      <c r="F164" s="16">
        <v>39247</v>
      </c>
      <c r="G164" s="15" t="s">
        <v>446</v>
      </c>
      <c r="H164" s="15" t="s">
        <v>447</v>
      </c>
      <c r="I164" s="15" t="s">
        <v>466</v>
      </c>
      <c r="J164" s="15" t="s">
        <v>504</v>
      </c>
      <c r="K164" s="15" t="s">
        <v>482</v>
      </c>
      <c r="L164" s="15" t="s">
        <v>566</v>
      </c>
      <c r="M164" s="17">
        <v>0</v>
      </c>
      <c r="N164" s="17">
        <v>0.2</v>
      </c>
      <c r="O164" s="17">
        <v>0</v>
      </c>
      <c r="P164" s="17">
        <v>0</v>
      </c>
      <c r="Q164" s="17">
        <v>0.6</v>
      </c>
      <c r="R164" s="17">
        <v>0.7</v>
      </c>
      <c r="S164" s="17">
        <v>0</v>
      </c>
      <c r="T164" s="17">
        <v>0</v>
      </c>
      <c r="U164" s="17"/>
      <c r="V164" s="17">
        <f t="shared" si="25"/>
        <v>1.5</v>
      </c>
      <c r="W164" s="17">
        <f t="shared" si="26"/>
        <v>0.6</v>
      </c>
      <c r="X164" s="17">
        <f t="shared" si="27"/>
        <v>0.89999999999999991</v>
      </c>
      <c r="Y164" s="20">
        <f t="shared" si="28"/>
        <v>60</v>
      </c>
      <c r="Z164" s="17">
        <v>85</v>
      </c>
      <c r="AA164" s="17">
        <v>80</v>
      </c>
      <c r="AB164" s="17">
        <v>6</v>
      </c>
      <c r="AC164" s="17">
        <v>6</v>
      </c>
      <c r="AD164" s="17"/>
      <c r="AE164" s="17"/>
      <c r="AF164" s="17">
        <v>314</v>
      </c>
      <c r="AG164" s="17">
        <v>370</v>
      </c>
      <c r="AH164" s="17"/>
      <c r="AI164" s="17"/>
      <c r="AJ164" s="17"/>
      <c r="AK164" s="17"/>
      <c r="AL164" s="17"/>
      <c r="AM164" s="17"/>
      <c r="AN164" s="17"/>
      <c r="AO164" s="17"/>
      <c r="AP164" s="19">
        <v>110000</v>
      </c>
      <c r="AQ164" s="19">
        <v>190000</v>
      </c>
      <c r="AR164" s="17">
        <v>0</v>
      </c>
      <c r="AS164" s="19">
        <v>297900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9">
        <v>18000</v>
      </c>
      <c r="BB164" s="17">
        <v>0</v>
      </c>
      <c r="BC164" s="17">
        <v>0</v>
      </c>
      <c r="BD164" s="17">
        <v>0</v>
      </c>
      <c r="BE164" s="19">
        <v>30964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50"/>
      <c r="BS164" s="50"/>
      <c r="BT164" s="19">
        <v>205000</v>
      </c>
      <c r="BU164" s="19">
        <v>282000</v>
      </c>
      <c r="BV164" s="19">
        <v>282000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/>
      <c r="CC164" s="17">
        <v>0</v>
      </c>
      <c r="CD164" s="17">
        <v>0</v>
      </c>
      <c r="CE164" s="17">
        <v>0</v>
      </c>
      <c r="CF164" s="17">
        <v>0</v>
      </c>
      <c r="CG164" s="19">
        <v>29085</v>
      </c>
      <c r="CH164" s="19">
        <v>40049</v>
      </c>
      <c r="CI164" s="19">
        <v>75000</v>
      </c>
      <c r="CJ164" s="19">
        <v>57000</v>
      </c>
      <c r="CK164" s="19">
        <v>344085</v>
      </c>
      <c r="CL164" s="19">
        <v>512049</v>
      </c>
      <c r="CM164" s="19">
        <v>760864</v>
      </c>
      <c r="CN164" s="19">
        <v>110000</v>
      </c>
      <c r="CO164" s="19">
        <v>190000</v>
      </c>
      <c r="CP164" s="23">
        <v>297900</v>
      </c>
      <c r="CQ164" s="59" t="s">
        <v>72</v>
      </c>
      <c r="CR164" s="59">
        <f>AC164</f>
        <v>6</v>
      </c>
      <c r="CS164" s="59">
        <v>220000</v>
      </c>
      <c r="CT164" s="67">
        <f>CS164-(CS164*0.1)</f>
        <v>198000</v>
      </c>
      <c r="CU164" s="25">
        <f t="shared" si="35"/>
        <v>1188000</v>
      </c>
      <c r="CV164" s="25">
        <f t="shared" si="29"/>
        <v>1188000</v>
      </c>
      <c r="CW164" s="25">
        <f>CV164</f>
        <v>1188000</v>
      </c>
      <c r="CX164" s="67">
        <f t="shared" si="31"/>
        <v>1188000</v>
      </c>
      <c r="CY164" s="25">
        <f t="shared" si="32"/>
        <v>237600</v>
      </c>
      <c r="CZ164" s="52">
        <f t="shared" si="34"/>
        <v>0.797583081570997</v>
      </c>
      <c r="DB164" s="67"/>
      <c r="DC164" s="67"/>
      <c r="DD164" s="28"/>
      <c r="DE164" s="49" t="s">
        <v>97</v>
      </c>
    </row>
    <row r="165" spans="1:109" ht="24.95" hidden="1" customHeight="1" x14ac:dyDescent="0.3">
      <c r="A165" s="13" t="s">
        <v>680</v>
      </c>
      <c r="B165" s="14" t="s">
        <v>1111</v>
      </c>
      <c r="C165" s="14" t="s">
        <v>1112</v>
      </c>
      <c r="D165" s="15" t="s">
        <v>1113</v>
      </c>
      <c r="E165" s="15" t="s">
        <v>1114</v>
      </c>
      <c r="F165" s="16">
        <v>40179</v>
      </c>
      <c r="G165" s="15" t="s">
        <v>446</v>
      </c>
      <c r="H165" s="15" t="s">
        <v>447</v>
      </c>
      <c r="I165" s="15" t="s">
        <v>448</v>
      </c>
      <c r="J165" s="15" t="s">
        <v>481</v>
      </c>
      <c r="K165" s="15" t="s">
        <v>906</v>
      </c>
      <c r="L165" s="15" t="s">
        <v>483</v>
      </c>
      <c r="M165" s="17">
        <v>0</v>
      </c>
      <c r="N165" s="17">
        <v>0</v>
      </c>
      <c r="O165" s="17">
        <v>0.1</v>
      </c>
      <c r="P165" s="17">
        <v>0</v>
      </c>
      <c r="Q165" s="17">
        <v>1.8</v>
      </c>
      <c r="R165" s="17">
        <v>0.3</v>
      </c>
      <c r="S165" s="17">
        <v>0</v>
      </c>
      <c r="T165" s="17">
        <v>0</v>
      </c>
      <c r="U165" s="17"/>
      <c r="V165" s="17">
        <f t="shared" si="25"/>
        <v>2.2000000000000002</v>
      </c>
      <c r="W165" s="17">
        <f t="shared" si="26"/>
        <v>1.9000000000000001</v>
      </c>
      <c r="X165" s="17">
        <f t="shared" si="27"/>
        <v>0.3</v>
      </c>
      <c r="Y165" s="20">
        <f t="shared" si="28"/>
        <v>13.636363636363635</v>
      </c>
      <c r="Z165" s="17">
        <v>126</v>
      </c>
      <c r="AA165" s="17">
        <v>130</v>
      </c>
      <c r="AB165" s="17">
        <v>6</v>
      </c>
      <c r="AC165" s="17">
        <v>6</v>
      </c>
      <c r="AD165" s="17"/>
      <c r="AE165" s="17"/>
      <c r="AF165" s="19">
        <v>3060</v>
      </c>
      <c r="AG165" s="19">
        <v>3600</v>
      </c>
      <c r="AH165" s="17"/>
      <c r="AI165" s="17"/>
      <c r="AJ165" s="17">
        <v>30</v>
      </c>
      <c r="AK165" s="17">
        <v>45</v>
      </c>
      <c r="AL165" s="17">
        <v>41</v>
      </c>
      <c r="AM165" s="17">
        <v>20</v>
      </c>
      <c r="AN165" s="17">
        <v>0</v>
      </c>
      <c r="AO165" s="17">
        <v>136</v>
      </c>
      <c r="AP165" s="17">
        <v>0</v>
      </c>
      <c r="AQ165" s="17">
        <v>0</v>
      </c>
      <c r="AR165" s="17">
        <v>0</v>
      </c>
      <c r="AS165" s="19">
        <v>400000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9">
        <v>115160</v>
      </c>
      <c r="BH165" s="19">
        <v>22300</v>
      </c>
      <c r="BI165" s="19">
        <v>94700</v>
      </c>
      <c r="BJ165" s="17">
        <v>0</v>
      </c>
      <c r="BK165" s="19">
        <v>12600</v>
      </c>
      <c r="BL165" s="17">
        <v>0</v>
      </c>
      <c r="BM165" s="19">
        <v>13000</v>
      </c>
      <c r="BN165" s="17">
        <v>0</v>
      </c>
      <c r="BO165" s="17">
        <v>0</v>
      </c>
      <c r="BP165" s="17">
        <v>0</v>
      </c>
      <c r="BQ165" s="17">
        <v>0</v>
      </c>
      <c r="BR165" s="50">
        <f>10000*12*AC165</f>
        <v>720000</v>
      </c>
      <c r="BS165" s="50"/>
      <c r="BT165" s="17">
        <v>0</v>
      </c>
      <c r="BU165" s="19">
        <v>700000</v>
      </c>
      <c r="BV165" s="19">
        <v>374000</v>
      </c>
      <c r="BW165" s="19">
        <v>100000</v>
      </c>
      <c r="BX165" s="17">
        <v>0</v>
      </c>
      <c r="BY165" s="17">
        <v>0</v>
      </c>
      <c r="BZ165" s="17">
        <v>0</v>
      </c>
      <c r="CA165" s="17">
        <v>0</v>
      </c>
      <c r="CB165" s="17"/>
      <c r="CC165" s="17">
        <v>0</v>
      </c>
      <c r="CD165" s="17">
        <v>0</v>
      </c>
      <c r="CE165" s="17">
        <v>0</v>
      </c>
      <c r="CF165" s="17">
        <v>0</v>
      </c>
      <c r="CG165" s="19">
        <v>149607</v>
      </c>
      <c r="CH165" s="19">
        <v>195207</v>
      </c>
      <c r="CI165" s="17">
        <v>0</v>
      </c>
      <c r="CJ165" s="19">
        <v>50000</v>
      </c>
      <c r="CK165" s="17">
        <v>0</v>
      </c>
      <c r="CL165" s="19">
        <v>1022967</v>
      </c>
      <c r="CM165" s="19">
        <v>1054000</v>
      </c>
      <c r="CN165" s="17">
        <v>0</v>
      </c>
      <c r="CO165" s="17">
        <v>0</v>
      </c>
      <c r="CP165" s="23">
        <v>400000</v>
      </c>
      <c r="CQ165" s="59" t="s">
        <v>72</v>
      </c>
      <c r="CR165" s="59">
        <f>AC165</f>
        <v>6</v>
      </c>
      <c r="CS165" s="59">
        <v>250000</v>
      </c>
      <c r="CT165" s="67">
        <f>CS165+(CS165*0.1)</f>
        <v>275000</v>
      </c>
      <c r="CU165" s="25">
        <f t="shared" si="35"/>
        <v>1650000</v>
      </c>
      <c r="CV165" s="25">
        <f t="shared" si="29"/>
        <v>930000</v>
      </c>
      <c r="CW165" s="25">
        <f t="shared" si="30"/>
        <v>930000</v>
      </c>
      <c r="CX165" s="67">
        <f t="shared" si="31"/>
        <v>930000</v>
      </c>
      <c r="CY165" s="25">
        <f t="shared" si="32"/>
        <v>186000</v>
      </c>
      <c r="CZ165" s="52">
        <f t="shared" si="34"/>
        <v>0.46500000000000002</v>
      </c>
      <c r="DB165" s="67"/>
      <c r="DC165" s="67"/>
      <c r="DD165" s="28"/>
      <c r="DE165" s="24" t="s">
        <v>96</v>
      </c>
    </row>
    <row r="166" spans="1:109" ht="24.95" hidden="1" customHeight="1" x14ac:dyDescent="0.3">
      <c r="A166" s="13" t="s">
        <v>676</v>
      </c>
      <c r="B166" s="14" t="s">
        <v>1115</v>
      </c>
      <c r="C166" s="14" t="s">
        <v>1112</v>
      </c>
      <c r="D166" s="15" t="s">
        <v>1113</v>
      </c>
      <c r="E166" s="15" t="s">
        <v>1116</v>
      </c>
      <c r="F166" s="16">
        <v>39083</v>
      </c>
      <c r="G166" s="15" t="s">
        <v>446</v>
      </c>
      <c r="H166" s="15" t="s">
        <v>447</v>
      </c>
      <c r="I166" s="15" t="s">
        <v>466</v>
      </c>
      <c r="J166" s="15" t="s">
        <v>1117</v>
      </c>
      <c r="K166" s="15" t="s">
        <v>461</v>
      </c>
      <c r="L166" s="15" t="s">
        <v>542</v>
      </c>
      <c r="M166" s="17">
        <v>0</v>
      </c>
      <c r="N166" s="17">
        <v>0</v>
      </c>
      <c r="O166" s="17">
        <v>0.1</v>
      </c>
      <c r="P166" s="17">
        <v>0.01</v>
      </c>
      <c r="Q166" s="17">
        <v>2.9</v>
      </c>
      <c r="R166" s="17">
        <v>0.3</v>
      </c>
      <c r="S166" s="17">
        <v>0</v>
      </c>
      <c r="T166" s="17">
        <v>0</v>
      </c>
      <c r="U166" s="17"/>
      <c r="V166" s="17">
        <f t="shared" si="25"/>
        <v>3.3099999999999996</v>
      </c>
      <c r="W166" s="17">
        <f t="shared" si="26"/>
        <v>3</v>
      </c>
      <c r="X166" s="17">
        <f t="shared" si="27"/>
        <v>0.31</v>
      </c>
      <c r="Y166" s="20">
        <f t="shared" si="28"/>
        <v>9.3655589123867085</v>
      </c>
      <c r="Z166" s="17">
        <v>196</v>
      </c>
      <c r="AA166" s="17">
        <v>250</v>
      </c>
      <c r="AB166" s="17"/>
      <c r="AC166" s="17"/>
      <c r="AD166" s="17"/>
      <c r="AE166" s="17"/>
      <c r="AF166" s="19">
        <v>6048</v>
      </c>
      <c r="AG166" s="19">
        <v>8000</v>
      </c>
      <c r="AH166" s="17"/>
      <c r="AI166" s="17"/>
      <c r="AJ166" s="17"/>
      <c r="AK166" s="17"/>
      <c r="AL166" s="17"/>
      <c r="AM166" s="17"/>
      <c r="AN166" s="17"/>
      <c r="AO166" s="17"/>
      <c r="AP166" s="17">
        <v>0</v>
      </c>
      <c r="AQ166" s="17">
        <v>0</v>
      </c>
      <c r="AR166" s="17">
        <v>0</v>
      </c>
      <c r="AS166" s="19">
        <v>350000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50"/>
      <c r="BS166" s="50"/>
      <c r="BT166" s="19">
        <v>945000</v>
      </c>
      <c r="BU166" s="19">
        <v>1000000</v>
      </c>
      <c r="BV166" s="19">
        <v>839000</v>
      </c>
      <c r="BW166" s="19">
        <v>100000</v>
      </c>
      <c r="BX166" s="17">
        <v>0</v>
      </c>
      <c r="BY166" s="17">
        <v>0</v>
      </c>
      <c r="BZ166" s="17">
        <v>0</v>
      </c>
      <c r="CA166" s="17">
        <v>0</v>
      </c>
      <c r="CB166" s="17"/>
      <c r="CC166" s="17">
        <v>0</v>
      </c>
      <c r="CD166" s="17">
        <v>0</v>
      </c>
      <c r="CE166" s="17">
        <v>0</v>
      </c>
      <c r="CF166" s="17">
        <v>0</v>
      </c>
      <c r="CG166" s="19">
        <v>649817</v>
      </c>
      <c r="CH166" s="19">
        <v>878597</v>
      </c>
      <c r="CI166" s="17">
        <v>0</v>
      </c>
      <c r="CJ166" s="19">
        <v>130000</v>
      </c>
      <c r="CK166" s="19">
        <v>1309514</v>
      </c>
      <c r="CL166" s="19">
        <v>1878597</v>
      </c>
      <c r="CM166" s="19">
        <v>1419000</v>
      </c>
      <c r="CN166" s="17">
        <v>0</v>
      </c>
      <c r="CO166" s="17">
        <v>0</v>
      </c>
      <c r="CP166" s="23">
        <v>350000</v>
      </c>
      <c r="CQ166" s="59" t="s">
        <v>101</v>
      </c>
      <c r="CR166" s="60">
        <f>V166</f>
        <v>3.3099999999999996</v>
      </c>
      <c r="CS166" s="59">
        <v>320000</v>
      </c>
      <c r="CT166" s="67">
        <f>CS166</f>
        <v>320000</v>
      </c>
      <c r="CU166" s="25">
        <f t="shared" si="35"/>
        <v>1059199.9999999998</v>
      </c>
      <c r="CV166" s="25">
        <f t="shared" si="29"/>
        <v>1059199.9999999998</v>
      </c>
      <c r="CW166" s="25">
        <f t="shared" si="30"/>
        <v>1059199.9999999998</v>
      </c>
      <c r="CX166" s="67">
        <f t="shared" si="31"/>
        <v>1059199.9999999998</v>
      </c>
      <c r="CY166" s="25">
        <f t="shared" si="32"/>
        <v>211839.99999999997</v>
      </c>
      <c r="CZ166" s="52">
        <f t="shared" si="34"/>
        <v>0.60525714285714283</v>
      </c>
      <c r="DB166" s="67"/>
      <c r="DC166" s="67"/>
      <c r="DD166" s="61">
        <f>AG166/(W166*2080)</f>
        <v>1.2820512820512822</v>
      </c>
      <c r="DE166" s="24" t="s">
        <v>119</v>
      </c>
    </row>
    <row r="167" spans="1:109" ht="24.95" hidden="1" customHeight="1" x14ac:dyDescent="0.3">
      <c r="A167" s="13" t="s">
        <v>1118</v>
      </c>
      <c r="B167" s="14" t="s">
        <v>1119</v>
      </c>
      <c r="C167" s="14" t="s">
        <v>1120</v>
      </c>
      <c r="D167" s="15" t="s">
        <v>1121</v>
      </c>
      <c r="E167" s="15" t="s">
        <v>1122</v>
      </c>
      <c r="F167" s="16">
        <v>39330</v>
      </c>
      <c r="G167" s="15" t="s">
        <v>446</v>
      </c>
      <c r="H167" s="15" t="s">
        <v>447</v>
      </c>
      <c r="I167" s="15" t="s">
        <v>466</v>
      </c>
      <c r="J167" s="15" t="s">
        <v>126</v>
      </c>
      <c r="K167" s="15" t="s">
        <v>474</v>
      </c>
      <c r="L167" s="15" t="s">
        <v>558</v>
      </c>
      <c r="M167" s="17">
        <v>0</v>
      </c>
      <c r="N167" s="17">
        <v>0</v>
      </c>
      <c r="O167" s="17">
        <v>0.11</v>
      </c>
      <c r="P167" s="17">
        <v>0</v>
      </c>
      <c r="Q167" s="17">
        <v>1.81</v>
      </c>
      <c r="R167" s="17">
        <v>1</v>
      </c>
      <c r="S167" s="17">
        <v>0</v>
      </c>
      <c r="T167" s="17">
        <v>0</v>
      </c>
      <c r="U167" s="17">
        <v>176</v>
      </c>
      <c r="V167" s="17">
        <f t="shared" si="25"/>
        <v>2.92</v>
      </c>
      <c r="W167" s="17">
        <f t="shared" si="26"/>
        <v>1.9200000000000002</v>
      </c>
      <c r="X167" s="17">
        <f t="shared" si="27"/>
        <v>1</v>
      </c>
      <c r="Y167" s="20">
        <f t="shared" si="28"/>
        <v>34.246575342465754</v>
      </c>
      <c r="Z167" s="17">
        <v>117</v>
      </c>
      <c r="AA167" s="17">
        <v>130</v>
      </c>
      <c r="AB167" s="17"/>
      <c r="AC167" s="17"/>
      <c r="AD167" s="17"/>
      <c r="AE167" s="17"/>
      <c r="AF167" s="19">
        <v>2980</v>
      </c>
      <c r="AG167" s="19">
        <v>3500</v>
      </c>
      <c r="AH167" s="17"/>
      <c r="AI167" s="17"/>
      <c r="AJ167" s="17"/>
      <c r="AK167" s="17"/>
      <c r="AL167" s="17"/>
      <c r="AM167" s="17"/>
      <c r="AN167" s="17"/>
      <c r="AO167" s="17"/>
      <c r="AP167" s="17">
        <v>0</v>
      </c>
      <c r="AQ167" s="19">
        <v>140120</v>
      </c>
      <c r="AR167" s="17">
        <v>0</v>
      </c>
      <c r="AS167" s="19">
        <v>416260</v>
      </c>
      <c r="AT167" s="17">
        <v>0</v>
      </c>
      <c r="AU167" s="17">
        <v>0</v>
      </c>
      <c r="AV167" s="17">
        <v>0</v>
      </c>
      <c r="AW167" s="17">
        <v>0</v>
      </c>
      <c r="AX167" s="19">
        <v>667500</v>
      </c>
      <c r="AY167" s="19">
        <v>160000</v>
      </c>
      <c r="AZ167" s="17">
        <v>0</v>
      </c>
      <c r="BA167" s="19">
        <v>200000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  <c r="BR167" s="50"/>
      <c r="BS167" s="50"/>
      <c r="BT167" s="19">
        <v>1042000</v>
      </c>
      <c r="BU167" s="19">
        <v>861000</v>
      </c>
      <c r="BV167" s="19">
        <v>859000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/>
      <c r="CC167" s="17">
        <v>0</v>
      </c>
      <c r="CD167" s="17">
        <v>0</v>
      </c>
      <c r="CE167" s="17">
        <v>0</v>
      </c>
      <c r="CF167" s="17">
        <v>0</v>
      </c>
      <c r="CG167" s="19">
        <v>938955</v>
      </c>
      <c r="CH167" s="19">
        <v>1276513</v>
      </c>
      <c r="CI167" s="17">
        <v>0</v>
      </c>
      <c r="CJ167" s="19">
        <v>261032</v>
      </c>
      <c r="CK167" s="19">
        <v>2648455</v>
      </c>
      <c r="CL167" s="19">
        <v>2437633</v>
      </c>
      <c r="CM167" s="19">
        <v>1736292</v>
      </c>
      <c r="CN167" s="17">
        <v>0</v>
      </c>
      <c r="CO167" s="19">
        <v>140120</v>
      </c>
      <c r="CP167" s="23">
        <v>416260</v>
      </c>
      <c r="CQ167" s="59" t="s">
        <v>101</v>
      </c>
      <c r="CR167" s="60">
        <f>V167</f>
        <v>2.92</v>
      </c>
      <c r="CS167" s="59">
        <v>270000</v>
      </c>
      <c r="CT167" s="67">
        <f>CS167-(CS167*0.1)</f>
        <v>243000</v>
      </c>
      <c r="CU167" s="25">
        <f t="shared" si="35"/>
        <v>709560</v>
      </c>
      <c r="CV167" s="25">
        <f t="shared" si="29"/>
        <v>709560</v>
      </c>
      <c r="CW167" s="25">
        <f t="shared" si="30"/>
        <v>709560</v>
      </c>
      <c r="CX167" s="67">
        <f t="shared" si="31"/>
        <v>709560</v>
      </c>
      <c r="CY167" s="25">
        <f t="shared" si="32"/>
        <v>141912</v>
      </c>
      <c r="CZ167" s="52">
        <f t="shared" si="34"/>
        <v>0.34092153942247633</v>
      </c>
      <c r="DB167" s="67"/>
      <c r="DC167" s="67"/>
      <c r="DD167" s="28"/>
      <c r="DE167" s="24" t="s">
        <v>79</v>
      </c>
    </row>
    <row r="168" spans="1:109" ht="24.95" hidden="1" customHeight="1" x14ac:dyDescent="0.3">
      <c r="A168" s="13" t="s">
        <v>1123</v>
      </c>
      <c r="B168" s="14" t="s">
        <v>1124</v>
      </c>
      <c r="C168" s="14" t="s">
        <v>1125</v>
      </c>
      <c r="D168" s="15" t="s">
        <v>1126</v>
      </c>
      <c r="E168" s="15" t="s">
        <v>1127</v>
      </c>
      <c r="F168" s="16">
        <v>39372</v>
      </c>
      <c r="G168" s="15" t="s">
        <v>446</v>
      </c>
      <c r="H168" s="15" t="s">
        <v>447</v>
      </c>
      <c r="I168" s="15" t="s">
        <v>466</v>
      </c>
      <c r="J168" s="15" t="s">
        <v>626</v>
      </c>
      <c r="K168" s="15" t="s">
        <v>461</v>
      </c>
      <c r="L168" s="15" t="s">
        <v>490</v>
      </c>
      <c r="M168" s="17">
        <v>0</v>
      </c>
      <c r="N168" s="17">
        <v>0</v>
      </c>
      <c r="O168" s="17">
        <v>0.1</v>
      </c>
      <c r="P168" s="17">
        <v>0.1</v>
      </c>
      <c r="Q168" s="17">
        <v>2.25</v>
      </c>
      <c r="R168" s="17">
        <v>1.85</v>
      </c>
      <c r="S168" s="17">
        <v>0</v>
      </c>
      <c r="T168" s="17">
        <v>0</v>
      </c>
      <c r="U168" s="17">
        <v>250</v>
      </c>
      <c r="V168" s="17">
        <f t="shared" si="25"/>
        <v>4.3000000000000007</v>
      </c>
      <c r="W168" s="17">
        <f t="shared" si="26"/>
        <v>2.35</v>
      </c>
      <c r="X168" s="17">
        <f t="shared" si="27"/>
        <v>1.9500000000000002</v>
      </c>
      <c r="Y168" s="20">
        <f t="shared" si="28"/>
        <v>45.348837209302324</v>
      </c>
      <c r="Z168" s="17">
        <v>116</v>
      </c>
      <c r="AA168" s="17">
        <v>100</v>
      </c>
      <c r="AB168" s="17"/>
      <c r="AC168" s="17"/>
      <c r="AD168" s="17"/>
      <c r="AE168" s="17"/>
      <c r="AF168" s="19">
        <v>3234</v>
      </c>
      <c r="AG168" s="19">
        <v>3500</v>
      </c>
      <c r="AH168" s="17"/>
      <c r="AI168" s="17"/>
      <c r="AJ168" s="17"/>
      <c r="AK168" s="17"/>
      <c r="AL168" s="17"/>
      <c r="AM168" s="17"/>
      <c r="AN168" s="17"/>
      <c r="AO168" s="17"/>
      <c r="AP168" s="19">
        <v>173600</v>
      </c>
      <c r="AQ168" s="19">
        <v>161200</v>
      </c>
      <c r="AR168" s="17">
        <v>0</v>
      </c>
      <c r="AS168" s="19">
        <v>343500</v>
      </c>
      <c r="AT168" s="17">
        <v>0</v>
      </c>
      <c r="AU168" s="17">
        <v>0</v>
      </c>
      <c r="AV168" s="17">
        <v>0</v>
      </c>
      <c r="AW168" s="17">
        <v>0</v>
      </c>
      <c r="AX168" s="19">
        <v>275000</v>
      </c>
      <c r="AY168" s="19">
        <v>198443</v>
      </c>
      <c r="AZ168" s="19">
        <v>10000</v>
      </c>
      <c r="BA168" s="19">
        <v>340000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7">
        <v>0</v>
      </c>
      <c r="BP168" s="17">
        <v>0</v>
      </c>
      <c r="BQ168" s="17">
        <v>0</v>
      </c>
      <c r="BR168" s="50"/>
      <c r="BS168" s="50"/>
      <c r="BT168" s="19">
        <v>835860</v>
      </c>
      <c r="BU168" s="19">
        <v>773697</v>
      </c>
      <c r="BV168" s="19">
        <v>479000</v>
      </c>
      <c r="BW168" s="17">
        <v>0</v>
      </c>
      <c r="BX168" s="17">
        <v>0</v>
      </c>
      <c r="BY168" s="17">
        <v>0</v>
      </c>
      <c r="BZ168" s="17">
        <v>0</v>
      </c>
      <c r="CA168" s="17">
        <v>0</v>
      </c>
      <c r="CB168" s="17"/>
      <c r="CC168" s="17">
        <v>0</v>
      </c>
      <c r="CD168" s="17">
        <v>0</v>
      </c>
      <c r="CE168" s="17">
        <v>0</v>
      </c>
      <c r="CF168" s="17">
        <v>0</v>
      </c>
      <c r="CG168" s="19">
        <v>670872</v>
      </c>
      <c r="CH168" s="19">
        <v>703880</v>
      </c>
      <c r="CI168" s="19">
        <v>324940</v>
      </c>
      <c r="CJ168" s="19">
        <v>642888</v>
      </c>
      <c r="CK168" s="19">
        <v>1921540</v>
      </c>
      <c r="CL168" s="19">
        <v>1837220</v>
      </c>
      <c r="CM168" s="19">
        <v>2140328</v>
      </c>
      <c r="CN168" s="19">
        <v>173600</v>
      </c>
      <c r="CO168" s="19">
        <v>161200</v>
      </c>
      <c r="CP168" s="23">
        <v>343500</v>
      </c>
      <c r="CQ168" s="59" t="s">
        <v>83</v>
      </c>
      <c r="CR168" s="60">
        <f>W168</f>
        <v>2.35</v>
      </c>
      <c r="CS168" s="59">
        <v>300000</v>
      </c>
      <c r="CT168" s="67">
        <f>CS168</f>
        <v>300000</v>
      </c>
      <c r="CU168" s="25">
        <f t="shared" si="35"/>
        <v>705000</v>
      </c>
      <c r="CV168" s="25">
        <f t="shared" si="29"/>
        <v>705000</v>
      </c>
      <c r="CW168" s="25">
        <f t="shared" si="30"/>
        <v>705000</v>
      </c>
      <c r="CX168" s="67">
        <f t="shared" si="31"/>
        <v>705000</v>
      </c>
      <c r="CY168" s="25">
        <f t="shared" si="32"/>
        <v>141000</v>
      </c>
      <c r="CZ168" s="52">
        <f t="shared" si="34"/>
        <v>0.41048034934497818</v>
      </c>
      <c r="DB168" s="67"/>
      <c r="DC168" s="67"/>
      <c r="DD168" s="61">
        <f>AG168/(W168*2080)</f>
        <v>0.71603927986906712</v>
      </c>
      <c r="DE168" s="24"/>
    </row>
    <row r="169" spans="1:109" s="38" customFormat="1" ht="24.95" hidden="1" customHeight="1" x14ac:dyDescent="0.3">
      <c r="A169" s="29" t="s">
        <v>1128</v>
      </c>
      <c r="B169" s="30" t="s">
        <v>1129</v>
      </c>
      <c r="C169" s="30" t="s">
        <v>1130</v>
      </c>
      <c r="D169" s="31" t="s">
        <v>1131</v>
      </c>
      <c r="E169" s="31" t="s">
        <v>1132</v>
      </c>
      <c r="F169" s="32">
        <v>40851</v>
      </c>
      <c r="G169" s="31" t="s">
        <v>446</v>
      </c>
      <c r="H169" s="31" t="s">
        <v>447</v>
      </c>
      <c r="I169" s="31" t="s">
        <v>448</v>
      </c>
      <c r="J169" s="31" t="s">
        <v>1133</v>
      </c>
      <c r="K169" s="31" t="s">
        <v>482</v>
      </c>
      <c r="L169" s="31" t="s">
        <v>527</v>
      </c>
      <c r="M169" s="33">
        <v>0</v>
      </c>
      <c r="N169" s="33">
        <v>0</v>
      </c>
      <c r="O169" s="33">
        <v>0</v>
      </c>
      <c r="P169" s="33">
        <v>0</v>
      </c>
      <c r="Q169" s="33">
        <v>7.1</v>
      </c>
      <c r="R169" s="33">
        <v>0.3</v>
      </c>
      <c r="S169" s="33">
        <v>2</v>
      </c>
      <c r="T169" s="33">
        <v>2</v>
      </c>
      <c r="U169" s="33"/>
      <c r="V169" s="33">
        <f t="shared" si="25"/>
        <v>7.3999999999999995</v>
      </c>
      <c r="W169" s="33">
        <f t="shared" si="26"/>
        <v>7.1</v>
      </c>
      <c r="X169" s="33">
        <f t="shared" si="27"/>
        <v>0.3</v>
      </c>
      <c r="Y169" s="34">
        <f t="shared" si="28"/>
        <v>4.0540540540540544</v>
      </c>
      <c r="Z169" s="33">
        <v>140</v>
      </c>
      <c r="AA169" s="33">
        <v>140</v>
      </c>
      <c r="AB169" s="33">
        <v>30</v>
      </c>
      <c r="AC169" s="33">
        <v>30</v>
      </c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5">
        <v>50000</v>
      </c>
      <c r="AQ169" s="33">
        <v>0</v>
      </c>
      <c r="AR169" s="33">
        <v>0</v>
      </c>
      <c r="AS169" s="35">
        <v>300000</v>
      </c>
      <c r="AT169" s="33">
        <v>0</v>
      </c>
      <c r="AU169" s="35">
        <v>50000</v>
      </c>
      <c r="AV169" s="33">
        <v>0</v>
      </c>
      <c r="AW169" s="33">
        <v>0</v>
      </c>
      <c r="AX169" s="35">
        <v>100000</v>
      </c>
      <c r="AY169" s="35">
        <v>50000</v>
      </c>
      <c r="AZ169" s="33">
        <v>0</v>
      </c>
      <c r="BA169" s="35">
        <v>19000</v>
      </c>
      <c r="BB169" s="33">
        <v>0</v>
      </c>
      <c r="BC169" s="33">
        <v>0</v>
      </c>
      <c r="BD169" s="33">
        <v>0</v>
      </c>
      <c r="BE169" s="33">
        <v>0</v>
      </c>
      <c r="BF169" s="35">
        <v>2200000</v>
      </c>
      <c r="BG169" s="35">
        <v>2100000</v>
      </c>
      <c r="BH169" s="35">
        <v>300000</v>
      </c>
      <c r="BI169" s="35">
        <v>1800000</v>
      </c>
      <c r="BJ169" s="33">
        <v>0</v>
      </c>
      <c r="BK169" s="33">
        <v>0</v>
      </c>
      <c r="BL169" s="33">
        <v>0</v>
      </c>
      <c r="BM169" s="33">
        <v>0</v>
      </c>
      <c r="BN169" s="33">
        <v>0</v>
      </c>
      <c r="BO169" s="33">
        <v>0</v>
      </c>
      <c r="BP169" s="33">
        <v>0</v>
      </c>
      <c r="BQ169" s="33">
        <v>0</v>
      </c>
      <c r="BR169" s="54">
        <f>10000*12*AC169</f>
        <v>3600000</v>
      </c>
      <c r="BS169" s="54"/>
      <c r="BT169" s="35">
        <v>472000</v>
      </c>
      <c r="BU169" s="35">
        <v>330000</v>
      </c>
      <c r="BV169" s="35">
        <v>281000</v>
      </c>
      <c r="BW169" s="33">
        <v>0</v>
      </c>
      <c r="BX169" s="35">
        <v>425000</v>
      </c>
      <c r="BY169" s="35">
        <v>425000</v>
      </c>
      <c r="BZ169" s="35">
        <v>70000</v>
      </c>
      <c r="CA169" s="35">
        <v>430000</v>
      </c>
      <c r="CB169" s="35"/>
      <c r="CC169" s="33">
        <v>0</v>
      </c>
      <c r="CD169" s="33">
        <v>0</v>
      </c>
      <c r="CE169" s="33">
        <v>0</v>
      </c>
      <c r="CF169" s="33">
        <v>0</v>
      </c>
      <c r="CG169" s="35">
        <v>153000</v>
      </c>
      <c r="CH169" s="35">
        <v>170000</v>
      </c>
      <c r="CI169" s="33">
        <v>0</v>
      </c>
      <c r="CJ169" s="33">
        <v>0</v>
      </c>
      <c r="CK169" s="35">
        <v>3400000</v>
      </c>
      <c r="CL169" s="35">
        <v>3200000</v>
      </c>
      <c r="CM169" s="35">
        <v>3200000</v>
      </c>
      <c r="CN169" s="35">
        <v>50000</v>
      </c>
      <c r="CO169" s="33">
        <v>0</v>
      </c>
      <c r="CP169" s="36">
        <v>300000</v>
      </c>
      <c r="CQ169" s="59" t="s">
        <v>72</v>
      </c>
      <c r="CR169" s="59">
        <f>AC169</f>
        <v>30</v>
      </c>
      <c r="CS169" s="59">
        <v>300000</v>
      </c>
      <c r="CT169" s="67">
        <f>CS169</f>
        <v>300000</v>
      </c>
      <c r="CU169" s="25">
        <f t="shared" si="35"/>
        <v>9000000</v>
      </c>
      <c r="CV169" s="25">
        <f t="shared" si="29"/>
        <v>5400000</v>
      </c>
      <c r="CW169" s="25">
        <f t="shared" si="30"/>
        <v>5400000</v>
      </c>
      <c r="CX169" s="67">
        <f t="shared" si="31"/>
        <v>5400000</v>
      </c>
      <c r="CY169" s="25">
        <f t="shared" si="32"/>
        <v>1080000</v>
      </c>
      <c r="CZ169" s="52">
        <f t="shared" si="34"/>
        <v>3.6</v>
      </c>
      <c r="DB169" s="67"/>
      <c r="DC169" s="67"/>
      <c r="DD169" s="37"/>
      <c r="DE169" s="51" t="s">
        <v>77</v>
      </c>
    </row>
    <row r="170" spans="1:109" ht="24.95" hidden="1" customHeight="1" x14ac:dyDescent="0.3">
      <c r="A170" s="13" t="s">
        <v>1134</v>
      </c>
      <c r="B170" s="14" t="s">
        <v>1135</v>
      </c>
      <c r="C170" s="14" t="s">
        <v>1136</v>
      </c>
      <c r="D170" s="15" t="s">
        <v>1137</v>
      </c>
      <c r="E170" s="15" t="s">
        <v>1138</v>
      </c>
      <c r="F170" s="16">
        <v>37987</v>
      </c>
      <c r="G170" s="15" t="s">
        <v>446</v>
      </c>
      <c r="H170" s="15" t="s">
        <v>447</v>
      </c>
      <c r="I170" s="15" t="s">
        <v>466</v>
      </c>
      <c r="J170" s="15" t="s">
        <v>126</v>
      </c>
      <c r="K170" s="15" t="s">
        <v>450</v>
      </c>
      <c r="L170" s="15" t="s">
        <v>451</v>
      </c>
      <c r="M170" s="17">
        <v>0</v>
      </c>
      <c r="N170" s="17">
        <v>0</v>
      </c>
      <c r="O170" s="17">
        <v>0</v>
      </c>
      <c r="P170" s="17">
        <v>0.01</v>
      </c>
      <c r="Q170" s="17">
        <v>0.6</v>
      </c>
      <c r="R170" s="17">
        <v>0.3</v>
      </c>
      <c r="S170" s="17">
        <v>0</v>
      </c>
      <c r="T170" s="17">
        <v>0</v>
      </c>
      <c r="U170" s="19">
        <v>3800</v>
      </c>
      <c r="V170" s="17">
        <f t="shared" si="25"/>
        <v>0.90999999999999992</v>
      </c>
      <c r="W170" s="17">
        <f t="shared" si="26"/>
        <v>0.6</v>
      </c>
      <c r="X170" s="17">
        <f t="shared" si="27"/>
        <v>0.31</v>
      </c>
      <c r="Y170" s="20">
        <f t="shared" si="28"/>
        <v>34.065934065934066</v>
      </c>
      <c r="Z170" s="17">
        <v>45</v>
      </c>
      <c r="AA170" s="17">
        <v>70</v>
      </c>
      <c r="AB170" s="17"/>
      <c r="AC170" s="17"/>
      <c r="AD170" s="17"/>
      <c r="AE170" s="17"/>
      <c r="AF170" s="19">
        <v>3600</v>
      </c>
      <c r="AG170" s="19">
        <v>3800</v>
      </c>
      <c r="AH170" s="17"/>
      <c r="AI170" s="17"/>
      <c r="AJ170" s="17"/>
      <c r="AK170" s="17"/>
      <c r="AL170" s="17"/>
      <c r="AM170" s="17"/>
      <c r="AN170" s="17"/>
      <c r="AO170" s="17"/>
      <c r="AP170" s="17">
        <v>0</v>
      </c>
      <c r="AQ170" s="19">
        <v>25100</v>
      </c>
      <c r="AR170" s="17">
        <v>0</v>
      </c>
      <c r="AS170" s="19">
        <v>189920</v>
      </c>
      <c r="AT170" s="17">
        <v>0</v>
      </c>
      <c r="AU170" s="17">
        <v>0</v>
      </c>
      <c r="AV170" s="17">
        <v>0</v>
      </c>
      <c r="AW170" s="17">
        <v>0</v>
      </c>
      <c r="AX170" s="19">
        <v>183400</v>
      </c>
      <c r="AY170" s="19">
        <v>130000</v>
      </c>
      <c r="AZ170" s="17">
        <v>0</v>
      </c>
      <c r="BA170" s="19">
        <v>150000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0</v>
      </c>
      <c r="BP170" s="17">
        <v>0</v>
      </c>
      <c r="BQ170" s="17">
        <v>0</v>
      </c>
      <c r="BR170" s="50"/>
      <c r="BS170" s="50"/>
      <c r="BT170" s="19">
        <v>112000</v>
      </c>
      <c r="BU170" s="19">
        <v>100000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/>
      <c r="CC170" s="17">
        <v>0</v>
      </c>
      <c r="CD170" s="17">
        <v>0</v>
      </c>
      <c r="CE170" s="17">
        <v>0</v>
      </c>
      <c r="CF170" s="17">
        <v>0</v>
      </c>
      <c r="CG170" s="19">
        <v>96331</v>
      </c>
      <c r="CH170" s="19">
        <v>150000</v>
      </c>
      <c r="CI170" s="17">
        <v>0</v>
      </c>
      <c r="CJ170" s="19">
        <v>199330</v>
      </c>
      <c r="CK170" s="19">
        <v>391731</v>
      </c>
      <c r="CL170" s="19">
        <v>405100</v>
      </c>
      <c r="CM170" s="19">
        <v>539250</v>
      </c>
      <c r="CN170" s="17">
        <v>0</v>
      </c>
      <c r="CO170" s="19">
        <v>25100</v>
      </c>
      <c r="CP170" s="23">
        <v>189920</v>
      </c>
      <c r="CQ170" s="59" t="s">
        <v>101</v>
      </c>
      <c r="CR170" s="60">
        <f>V170</f>
        <v>0.90999999999999992</v>
      </c>
      <c r="CS170" s="59">
        <v>270000</v>
      </c>
      <c r="CT170" s="67">
        <f>CS170-(CS170*0.1)</f>
        <v>243000</v>
      </c>
      <c r="CU170" s="25">
        <f t="shared" si="35"/>
        <v>221129.99999999997</v>
      </c>
      <c r="CV170" s="25">
        <f t="shared" si="29"/>
        <v>221129.99999999997</v>
      </c>
      <c r="CW170" s="25">
        <f t="shared" si="30"/>
        <v>221129.99999999997</v>
      </c>
      <c r="CX170" s="67">
        <f t="shared" si="31"/>
        <v>221129.99999999997</v>
      </c>
      <c r="CY170" s="25">
        <f t="shared" si="32"/>
        <v>44226</v>
      </c>
      <c r="CZ170" s="52">
        <f t="shared" si="34"/>
        <v>0.23286647009267059</v>
      </c>
      <c r="DB170" s="67"/>
      <c r="DC170" s="67"/>
      <c r="DD170" s="28"/>
      <c r="DE170" s="49" t="s">
        <v>127</v>
      </c>
    </row>
    <row r="171" spans="1:109" ht="24.95" hidden="1" customHeight="1" x14ac:dyDescent="0.3">
      <c r="A171" s="13" t="s">
        <v>1139</v>
      </c>
      <c r="B171" s="14" t="s">
        <v>1140</v>
      </c>
      <c r="C171" s="14" t="s">
        <v>1136</v>
      </c>
      <c r="D171" s="15" t="s">
        <v>1137</v>
      </c>
      <c r="E171" s="15" t="s">
        <v>1141</v>
      </c>
      <c r="F171" s="16">
        <v>39661</v>
      </c>
      <c r="G171" s="15" t="s">
        <v>446</v>
      </c>
      <c r="H171" s="15" t="s">
        <v>447</v>
      </c>
      <c r="I171" s="15" t="s">
        <v>448</v>
      </c>
      <c r="J171" s="15" t="s">
        <v>449</v>
      </c>
      <c r="K171" s="15" t="s">
        <v>450</v>
      </c>
      <c r="L171" s="15" t="s">
        <v>451</v>
      </c>
      <c r="M171" s="17">
        <v>0</v>
      </c>
      <c r="N171" s="17">
        <v>0</v>
      </c>
      <c r="O171" s="17">
        <v>0.39</v>
      </c>
      <c r="P171" s="17">
        <v>0.01</v>
      </c>
      <c r="Q171" s="17">
        <v>3.5</v>
      </c>
      <c r="R171" s="17">
        <v>0.3</v>
      </c>
      <c r="S171" s="17">
        <v>0</v>
      </c>
      <c r="T171" s="17">
        <v>0</v>
      </c>
      <c r="U171" s="17"/>
      <c r="V171" s="17">
        <f t="shared" si="25"/>
        <v>4.2</v>
      </c>
      <c r="W171" s="17">
        <f t="shared" si="26"/>
        <v>3.89</v>
      </c>
      <c r="X171" s="17">
        <f t="shared" si="27"/>
        <v>0.31</v>
      </c>
      <c r="Y171" s="20">
        <f t="shared" si="28"/>
        <v>7.3809523809523814</v>
      </c>
      <c r="Z171" s="17">
        <v>30</v>
      </c>
      <c r="AA171" s="17">
        <v>38</v>
      </c>
      <c r="AB171" s="17"/>
      <c r="AC171" s="17"/>
      <c r="AD171" s="17"/>
      <c r="AE171" s="17"/>
      <c r="AF171" s="19">
        <v>5808</v>
      </c>
      <c r="AG171" s="19">
        <v>6680</v>
      </c>
      <c r="AH171" s="17"/>
      <c r="AI171" s="17"/>
      <c r="AJ171" s="17">
        <v>6</v>
      </c>
      <c r="AK171" s="17">
        <v>9</v>
      </c>
      <c r="AL171" s="17">
        <v>12</v>
      </c>
      <c r="AM171" s="17">
        <v>3</v>
      </c>
      <c r="AN171" s="17">
        <v>8</v>
      </c>
      <c r="AO171" s="17">
        <v>38</v>
      </c>
      <c r="AP171" s="19">
        <v>150000</v>
      </c>
      <c r="AQ171" s="19">
        <v>156300</v>
      </c>
      <c r="AR171" s="17">
        <v>0</v>
      </c>
      <c r="AS171" s="19">
        <v>200000</v>
      </c>
      <c r="AT171" s="17">
        <v>0</v>
      </c>
      <c r="AU171" s="17">
        <v>0</v>
      </c>
      <c r="AV171" s="17">
        <v>0</v>
      </c>
      <c r="AW171" s="17">
        <v>0</v>
      </c>
      <c r="AX171" s="19">
        <v>50000</v>
      </c>
      <c r="AY171" s="19">
        <v>50000</v>
      </c>
      <c r="AZ171" s="17">
        <v>0</v>
      </c>
      <c r="BA171" s="19">
        <v>80000</v>
      </c>
      <c r="BB171" s="17">
        <v>0</v>
      </c>
      <c r="BC171" s="17">
        <v>0</v>
      </c>
      <c r="BD171" s="17">
        <v>0</v>
      </c>
      <c r="BE171" s="17">
        <v>0</v>
      </c>
      <c r="BF171" s="19">
        <v>562550</v>
      </c>
      <c r="BG171" s="19">
        <v>585350</v>
      </c>
      <c r="BH171" s="17">
        <v>0</v>
      </c>
      <c r="BI171" s="19">
        <v>550000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0</v>
      </c>
      <c r="BQ171" s="17">
        <v>0</v>
      </c>
      <c r="BR171" s="50">
        <f>80*AG171</f>
        <v>534400</v>
      </c>
      <c r="BS171" s="50"/>
      <c r="BT171" s="19">
        <v>649000</v>
      </c>
      <c r="BU171" s="19">
        <v>787000</v>
      </c>
      <c r="BV171" s="19">
        <v>862000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/>
      <c r="CC171" s="17">
        <v>0</v>
      </c>
      <c r="CD171" s="17">
        <v>0</v>
      </c>
      <c r="CE171" s="17">
        <v>0</v>
      </c>
      <c r="CF171" s="17">
        <v>0</v>
      </c>
      <c r="CG171" s="19">
        <v>221855</v>
      </c>
      <c r="CH171" s="19">
        <v>85000</v>
      </c>
      <c r="CI171" s="17">
        <v>0</v>
      </c>
      <c r="CJ171" s="19">
        <v>90316</v>
      </c>
      <c r="CK171" s="19">
        <v>1633405</v>
      </c>
      <c r="CL171" s="19">
        <v>1663650</v>
      </c>
      <c r="CM171" s="19">
        <v>1782316</v>
      </c>
      <c r="CN171" s="19">
        <v>150000</v>
      </c>
      <c r="CO171" s="19">
        <v>156300</v>
      </c>
      <c r="CP171" s="23">
        <v>200000</v>
      </c>
      <c r="CQ171" s="59" t="s">
        <v>98</v>
      </c>
      <c r="CR171" s="59">
        <f>AG171</f>
        <v>6680</v>
      </c>
      <c r="CS171" s="59">
        <v>350</v>
      </c>
      <c r="CT171" s="67">
        <f>CS171</f>
        <v>350</v>
      </c>
      <c r="CU171" s="25">
        <f t="shared" si="35"/>
        <v>2338000</v>
      </c>
      <c r="CV171" s="25">
        <f t="shared" si="29"/>
        <v>1803600</v>
      </c>
      <c r="CW171" s="25">
        <f t="shared" si="30"/>
        <v>1803600</v>
      </c>
      <c r="CX171" s="67">
        <f t="shared" si="31"/>
        <v>1803600</v>
      </c>
      <c r="CY171" s="25">
        <f t="shared" si="32"/>
        <v>360720</v>
      </c>
      <c r="CZ171" s="52">
        <f t="shared" si="34"/>
        <v>1.8036000000000001</v>
      </c>
      <c r="DB171" s="67"/>
      <c r="DC171" s="67"/>
      <c r="DD171" s="28"/>
      <c r="DE171" s="24"/>
    </row>
    <row r="172" spans="1:109" ht="24.95" hidden="1" customHeight="1" x14ac:dyDescent="0.3">
      <c r="A172" s="13" t="s">
        <v>1142</v>
      </c>
      <c r="B172" s="14" t="s">
        <v>1143</v>
      </c>
      <c r="C172" s="14" t="s">
        <v>1144</v>
      </c>
      <c r="D172" s="15" t="s">
        <v>1145</v>
      </c>
      <c r="E172" s="15" t="s">
        <v>1146</v>
      </c>
      <c r="F172" s="16">
        <v>39407</v>
      </c>
      <c r="G172" s="15" t="s">
        <v>446</v>
      </c>
      <c r="H172" s="15" t="s">
        <v>447</v>
      </c>
      <c r="I172" s="15" t="s">
        <v>466</v>
      </c>
      <c r="J172" s="15" t="s">
        <v>467</v>
      </c>
      <c r="K172" s="15" t="s">
        <v>474</v>
      </c>
      <c r="L172" s="15" t="s">
        <v>475</v>
      </c>
      <c r="M172" s="17">
        <v>0</v>
      </c>
      <c r="N172" s="17">
        <v>2.5</v>
      </c>
      <c r="O172" s="17">
        <v>0.81</v>
      </c>
      <c r="P172" s="17">
        <v>0</v>
      </c>
      <c r="Q172" s="17">
        <v>2.25</v>
      </c>
      <c r="R172" s="17">
        <v>3</v>
      </c>
      <c r="S172" s="17">
        <v>0</v>
      </c>
      <c r="T172" s="17">
        <v>0</v>
      </c>
      <c r="U172" s="17"/>
      <c r="V172" s="17">
        <f t="shared" si="25"/>
        <v>8.56</v>
      </c>
      <c r="W172" s="17">
        <f t="shared" si="26"/>
        <v>3.06</v>
      </c>
      <c r="X172" s="17">
        <f t="shared" si="27"/>
        <v>5.5</v>
      </c>
      <c r="Y172" s="20">
        <f t="shared" si="28"/>
        <v>64.252336448598129</v>
      </c>
      <c r="Z172" s="17">
        <v>10</v>
      </c>
      <c r="AA172" s="17">
        <v>9</v>
      </c>
      <c r="AB172" s="17"/>
      <c r="AC172" s="17"/>
      <c r="AD172" s="17">
        <v>0</v>
      </c>
      <c r="AE172" s="17">
        <v>0</v>
      </c>
      <c r="AF172" s="19">
        <v>2327</v>
      </c>
      <c r="AG172" s="19">
        <v>2400</v>
      </c>
      <c r="AH172" s="17"/>
      <c r="AI172" s="17"/>
      <c r="AJ172" s="17">
        <v>2</v>
      </c>
      <c r="AK172" s="17">
        <v>1</v>
      </c>
      <c r="AL172" s="17">
        <v>1</v>
      </c>
      <c r="AM172" s="17">
        <v>0</v>
      </c>
      <c r="AN172" s="17">
        <v>5</v>
      </c>
      <c r="AO172" s="17">
        <v>9</v>
      </c>
      <c r="AP172" s="19">
        <v>300000</v>
      </c>
      <c r="AQ172" s="19">
        <v>313800</v>
      </c>
      <c r="AR172" s="17">
        <v>0</v>
      </c>
      <c r="AS172" s="19">
        <v>290550</v>
      </c>
      <c r="AT172" s="17">
        <v>0</v>
      </c>
      <c r="AU172" s="17">
        <v>0</v>
      </c>
      <c r="AV172" s="17">
        <v>0</v>
      </c>
      <c r="AW172" s="17">
        <v>0</v>
      </c>
      <c r="AX172" s="19">
        <v>200000</v>
      </c>
      <c r="AY172" s="19">
        <v>50000</v>
      </c>
      <c r="AZ172" s="17">
        <v>0</v>
      </c>
      <c r="BA172" s="19">
        <v>200000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9">
        <v>1360000</v>
      </c>
      <c r="BO172" s="19">
        <v>1100000</v>
      </c>
      <c r="BP172" s="17">
        <v>0</v>
      </c>
      <c r="BQ172" s="19">
        <v>1300000</v>
      </c>
      <c r="BR172" s="50"/>
      <c r="BS172" s="50"/>
      <c r="BT172" s="19">
        <v>840000</v>
      </c>
      <c r="BU172" s="19">
        <v>746000</v>
      </c>
      <c r="BV172" s="19">
        <v>746000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/>
      <c r="CC172" s="17">
        <v>0</v>
      </c>
      <c r="CD172" s="17">
        <v>0</v>
      </c>
      <c r="CE172" s="17">
        <v>0</v>
      </c>
      <c r="CF172" s="17">
        <v>0</v>
      </c>
      <c r="CG172" s="19">
        <v>1351824</v>
      </c>
      <c r="CH172" s="19">
        <v>1121824</v>
      </c>
      <c r="CI172" s="17">
        <v>0</v>
      </c>
      <c r="CJ172" s="19">
        <v>499850</v>
      </c>
      <c r="CK172" s="19">
        <v>3501824</v>
      </c>
      <c r="CL172" s="19">
        <v>2829800</v>
      </c>
      <c r="CM172" s="19">
        <v>3036400</v>
      </c>
      <c r="CN172" s="19">
        <v>300000</v>
      </c>
      <c r="CO172" s="19">
        <v>313800</v>
      </c>
      <c r="CP172" s="23">
        <v>290550</v>
      </c>
      <c r="CQ172" s="59" t="s">
        <v>101</v>
      </c>
      <c r="CR172" s="60">
        <f t="shared" ref="CR172:CR184" si="36">V172</f>
        <v>8.56</v>
      </c>
      <c r="CS172" s="59">
        <v>350000</v>
      </c>
      <c r="CT172" s="67">
        <f>CS172-(CS172*0.1)</f>
        <v>315000</v>
      </c>
      <c r="CU172" s="25">
        <f t="shared" si="35"/>
        <v>2696400</v>
      </c>
      <c r="CV172" s="25">
        <f t="shared" si="29"/>
        <v>2696400</v>
      </c>
      <c r="CW172" s="25">
        <f t="shared" si="30"/>
        <v>2696400</v>
      </c>
      <c r="CX172" s="67">
        <f t="shared" si="31"/>
        <v>2696400</v>
      </c>
      <c r="CY172" s="25">
        <f t="shared" si="32"/>
        <v>539280</v>
      </c>
      <c r="CZ172" s="52">
        <f t="shared" si="34"/>
        <v>1.8560660815694372</v>
      </c>
      <c r="DB172" s="67"/>
      <c r="DC172" s="67"/>
      <c r="DD172" s="28"/>
      <c r="DE172" s="24" t="s">
        <v>79</v>
      </c>
    </row>
    <row r="173" spans="1:109" ht="24.95" hidden="1" customHeight="1" x14ac:dyDescent="0.3">
      <c r="A173" s="13" t="s">
        <v>1147</v>
      </c>
      <c r="B173" s="14" t="s">
        <v>1148</v>
      </c>
      <c r="C173" s="14" t="s">
        <v>1144</v>
      </c>
      <c r="D173" s="15" t="s">
        <v>1145</v>
      </c>
      <c r="E173" s="15" t="s">
        <v>1149</v>
      </c>
      <c r="F173" s="16">
        <v>39407</v>
      </c>
      <c r="G173" s="15" t="s">
        <v>446</v>
      </c>
      <c r="H173" s="15" t="s">
        <v>447</v>
      </c>
      <c r="I173" s="15" t="s">
        <v>466</v>
      </c>
      <c r="J173" s="15" t="s">
        <v>126</v>
      </c>
      <c r="K173" s="15" t="s">
        <v>450</v>
      </c>
      <c r="L173" s="15" t="s">
        <v>475</v>
      </c>
      <c r="M173" s="17">
        <v>0</v>
      </c>
      <c r="N173" s="17">
        <v>0</v>
      </c>
      <c r="O173" s="17">
        <v>0</v>
      </c>
      <c r="P173" s="17">
        <v>0.05</v>
      </c>
      <c r="Q173" s="17">
        <v>0.9</v>
      </c>
      <c r="R173" s="17">
        <v>0.2</v>
      </c>
      <c r="S173" s="17">
        <v>0</v>
      </c>
      <c r="T173" s="17">
        <v>0</v>
      </c>
      <c r="U173" s="17">
        <v>215</v>
      </c>
      <c r="V173" s="17">
        <f t="shared" si="25"/>
        <v>1.1500000000000001</v>
      </c>
      <c r="W173" s="17">
        <f t="shared" si="26"/>
        <v>0.9</v>
      </c>
      <c r="X173" s="17">
        <f t="shared" si="27"/>
        <v>0.25</v>
      </c>
      <c r="Y173" s="20">
        <f t="shared" si="28"/>
        <v>21.739130434782606</v>
      </c>
      <c r="Z173" s="17">
        <v>25</v>
      </c>
      <c r="AA173" s="17">
        <v>25</v>
      </c>
      <c r="AB173" s="17"/>
      <c r="AC173" s="17"/>
      <c r="AD173" s="17"/>
      <c r="AE173" s="17"/>
      <c r="AF173" s="19">
        <v>1727</v>
      </c>
      <c r="AG173" s="19">
        <v>2400</v>
      </c>
      <c r="AH173" s="17"/>
      <c r="AI173" s="17"/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9">
        <v>63900</v>
      </c>
      <c r="AR173" s="17">
        <v>0</v>
      </c>
      <c r="AS173" s="19">
        <v>55700</v>
      </c>
      <c r="AT173" s="17">
        <v>0</v>
      </c>
      <c r="AU173" s="17">
        <v>0</v>
      </c>
      <c r="AV173" s="17">
        <v>0</v>
      </c>
      <c r="AW173" s="17">
        <v>0</v>
      </c>
      <c r="AX173" s="19">
        <v>319000</v>
      </c>
      <c r="AY173" s="19">
        <v>80000</v>
      </c>
      <c r="AZ173" s="17">
        <v>0</v>
      </c>
      <c r="BA173" s="19">
        <v>80000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7">
        <v>0</v>
      </c>
      <c r="BR173" s="50"/>
      <c r="BS173" s="50"/>
      <c r="BT173" s="19">
        <v>240000</v>
      </c>
      <c r="BU173" s="19">
        <v>349000</v>
      </c>
      <c r="BV173" s="19">
        <v>349000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/>
      <c r="CC173" s="17">
        <v>0</v>
      </c>
      <c r="CD173" s="17">
        <v>0</v>
      </c>
      <c r="CE173" s="17">
        <v>0</v>
      </c>
      <c r="CF173" s="17">
        <v>0</v>
      </c>
      <c r="CG173" s="19">
        <v>297421</v>
      </c>
      <c r="CH173" s="19">
        <v>247421</v>
      </c>
      <c r="CI173" s="17">
        <v>0</v>
      </c>
      <c r="CJ173" s="19">
        <v>23796</v>
      </c>
      <c r="CK173" s="19">
        <v>807421</v>
      </c>
      <c r="CL173" s="19">
        <v>629900</v>
      </c>
      <c r="CM173" s="19">
        <v>508496</v>
      </c>
      <c r="CN173" s="17">
        <v>0</v>
      </c>
      <c r="CO173" s="19">
        <v>63900</v>
      </c>
      <c r="CP173" s="23">
        <v>55700</v>
      </c>
      <c r="CQ173" s="59" t="s">
        <v>101</v>
      </c>
      <c r="CR173" s="60">
        <f t="shared" si="36"/>
        <v>1.1500000000000001</v>
      </c>
      <c r="CS173" s="59">
        <v>270000</v>
      </c>
      <c r="CT173" s="67">
        <f>CS173</f>
        <v>270000</v>
      </c>
      <c r="CU173" s="25">
        <f t="shared" si="35"/>
        <v>310500.00000000006</v>
      </c>
      <c r="CV173" s="25">
        <f t="shared" si="29"/>
        <v>310500.00000000006</v>
      </c>
      <c r="CW173" s="25">
        <f t="shared" si="30"/>
        <v>310500.00000000006</v>
      </c>
      <c r="CX173" s="67">
        <f t="shared" si="31"/>
        <v>310500.00000000006</v>
      </c>
      <c r="CY173" s="25">
        <f t="shared" si="32"/>
        <v>62100.000000000015</v>
      </c>
      <c r="CZ173" s="52">
        <f t="shared" si="34"/>
        <v>1.1149012567324958</v>
      </c>
      <c r="DB173" s="67"/>
      <c r="DC173" s="67"/>
      <c r="DD173" s="28"/>
      <c r="DE173" s="24"/>
    </row>
    <row r="174" spans="1:109" ht="24.95" hidden="1" customHeight="1" x14ac:dyDescent="0.3">
      <c r="A174" s="13" t="s">
        <v>1150</v>
      </c>
      <c r="B174" s="14" t="s">
        <v>1151</v>
      </c>
      <c r="C174" s="14" t="s">
        <v>1144</v>
      </c>
      <c r="D174" s="15" t="s">
        <v>1145</v>
      </c>
      <c r="E174" s="15" t="s">
        <v>1152</v>
      </c>
      <c r="F174" s="16">
        <v>39407</v>
      </c>
      <c r="G174" s="15" t="s">
        <v>446</v>
      </c>
      <c r="H174" s="15" t="s">
        <v>447</v>
      </c>
      <c r="I174" s="15" t="s">
        <v>466</v>
      </c>
      <c r="J174" s="15" t="s">
        <v>126</v>
      </c>
      <c r="K174" s="15" t="s">
        <v>450</v>
      </c>
      <c r="L174" s="15" t="s">
        <v>475</v>
      </c>
      <c r="M174" s="17">
        <v>0</v>
      </c>
      <c r="N174" s="17">
        <v>0</v>
      </c>
      <c r="O174" s="17">
        <v>0.68</v>
      </c>
      <c r="P174" s="17">
        <v>0.01</v>
      </c>
      <c r="Q174" s="17">
        <v>1</v>
      </c>
      <c r="R174" s="17">
        <v>0.3</v>
      </c>
      <c r="S174" s="17">
        <v>0</v>
      </c>
      <c r="T174" s="17">
        <v>0</v>
      </c>
      <c r="U174" s="17"/>
      <c r="V174" s="17">
        <f t="shared" si="25"/>
        <v>1.99</v>
      </c>
      <c r="W174" s="17">
        <f t="shared" si="26"/>
        <v>1.6800000000000002</v>
      </c>
      <c r="X174" s="17">
        <f t="shared" si="27"/>
        <v>0.31</v>
      </c>
      <c r="Y174" s="20">
        <f t="shared" si="28"/>
        <v>15.577889447236181</v>
      </c>
      <c r="Z174" s="17">
        <v>27</v>
      </c>
      <c r="AA174" s="17">
        <v>28</v>
      </c>
      <c r="AB174" s="17"/>
      <c r="AC174" s="17"/>
      <c r="AD174" s="17"/>
      <c r="AE174" s="17"/>
      <c r="AF174" s="19">
        <v>1350</v>
      </c>
      <c r="AG174" s="19">
        <v>1500</v>
      </c>
      <c r="AH174" s="17"/>
      <c r="AI174" s="17"/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9">
        <v>92300</v>
      </c>
      <c r="AR174" s="17">
        <v>0</v>
      </c>
      <c r="AS174" s="19">
        <v>61100</v>
      </c>
      <c r="AT174" s="17">
        <v>0</v>
      </c>
      <c r="AU174" s="17">
        <v>0</v>
      </c>
      <c r="AV174" s="17">
        <v>0</v>
      </c>
      <c r="AW174" s="17">
        <v>0</v>
      </c>
      <c r="AX174" s="19">
        <v>140000</v>
      </c>
      <c r="AY174" s="19">
        <v>10000</v>
      </c>
      <c r="AZ174" s="17">
        <v>0</v>
      </c>
      <c r="BA174" s="19">
        <v>10000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7">
        <v>0</v>
      </c>
      <c r="BP174" s="17">
        <v>0</v>
      </c>
      <c r="BQ174" s="17">
        <v>0</v>
      </c>
      <c r="BR174" s="50"/>
      <c r="BS174" s="50"/>
      <c r="BT174" s="19">
        <v>332000</v>
      </c>
      <c r="BU174" s="19">
        <v>254000</v>
      </c>
      <c r="BV174" s="19">
        <v>250000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/>
      <c r="CC174" s="17">
        <v>0</v>
      </c>
      <c r="CD174" s="17">
        <v>0</v>
      </c>
      <c r="CE174" s="17">
        <v>0</v>
      </c>
      <c r="CF174" s="17">
        <v>0</v>
      </c>
      <c r="CG174" s="19">
        <v>415639</v>
      </c>
      <c r="CH174" s="19">
        <v>220491</v>
      </c>
      <c r="CI174" s="19">
        <v>140000</v>
      </c>
      <c r="CJ174" s="19">
        <v>136400</v>
      </c>
      <c r="CK174" s="19">
        <v>887639</v>
      </c>
      <c r="CL174" s="19">
        <v>523152</v>
      </c>
      <c r="CM174" s="19">
        <v>597500</v>
      </c>
      <c r="CN174" s="17">
        <v>0</v>
      </c>
      <c r="CO174" s="19">
        <v>92300</v>
      </c>
      <c r="CP174" s="23">
        <v>61100</v>
      </c>
      <c r="CQ174" s="59" t="s">
        <v>101</v>
      </c>
      <c r="CR174" s="60">
        <f t="shared" si="36"/>
        <v>1.99</v>
      </c>
      <c r="CS174" s="59">
        <v>270000</v>
      </c>
      <c r="CT174" s="67">
        <f>CS174</f>
        <v>270000</v>
      </c>
      <c r="CU174" s="25">
        <f t="shared" si="35"/>
        <v>537300</v>
      </c>
      <c r="CV174" s="25">
        <f t="shared" si="29"/>
        <v>537300</v>
      </c>
      <c r="CW174" s="25">
        <f t="shared" si="30"/>
        <v>537300</v>
      </c>
      <c r="CX174" s="67">
        <f t="shared" si="31"/>
        <v>537300</v>
      </c>
      <c r="CY174" s="25">
        <f t="shared" si="32"/>
        <v>107460</v>
      </c>
      <c r="CZ174" s="52">
        <f t="shared" si="34"/>
        <v>1.7587561374795417</v>
      </c>
      <c r="DB174" s="67"/>
      <c r="DC174" s="67"/>
      <c r="DD174" s="28"/>
      <c r="DE174" s="24"/>
    </row>
    <row r="175" spans="1:109" ht="24.95" hidden="1" customHeight="1" x14ac:dyDescent="0.3">
      <c r="A175" s="13" t="s">
        <v>1153</v>
      </c>
      <c r="B175" s="14" t="s">
        <v>1154</v>
      </c>
      <c r="C175" s="14" t="s">
        <v>1144</v>
      </c>
      <c r="D175" s="15" t="s">
        <v>1145</v>
      </c>
      <c r="E175" s="15" t="s">
        <v>1155</v>
      </c>
      <c r="F175" s="16">
        <v>39407</v>
      </c>
      <c r="G175" s="15" t="s">
        <v>446</v>
      </c>
      <c r="H175" s="15" t="s">
        <v>447</v>
      </c>
      <c r="I175" s="15" t="s">
        <v>466</v>
      </c>
      <c r="J175" s="15" t="s">
        <v>467</v>
      </c>
      <c r="K175" s="15" t="s">
        <v>461</v>
      </c>
      <c r="L175" s="15" t="s">
        <v>475</v>
      </c>
      <c r="M175" s="17">
        <v>0</v>
      </c>
      <c r="N175" s="17">
        <v>0</v>
      </c>
      <c r="O175" s="17">
        <v>0</v>
      </c>
      <c r="P175" s="17">
        <v>0.01</v>
      </c>
      <c r="Q175" s="17">
        <v>0.8</v>
      </c>
      <c r="R175" s="17">
        <v>0.1</v>
      </c>
      <c r="S175" s="17">
        <v>0</v>
      </c>
      <c r="T175" s="17">
        <v>0</v>
      </c>
      <c r="U175" s="17"/>
      <c r="V175" s="17">
        <f t="shared" si="25"/>
        <v>0.91</v>
      </c>
      <c r="W175" s="17">
        <f t="shared" si="26"/>
        <v>0.8</v>
      </c>
      <c r="X175" s="17">
        <f t="shared" si="27"/>
        <v>0.11</v>
      </c>
      <c r="Y175" s="20">
        <f t="shared" si="28"/>
        <v>12.087912087912088</v>
      </c>
      <c r="Z175" s="17">
        <v>10</v>
      </c>
      <c r="AA175" s="17">
        <v>10</v>
      </c>
      <c r="AB175" s="17"/>
      <c r="AC175" s="17"/>
      <c r="AD175" s="17">
        <v>0</v>
      </c>
      <c r="AE175" s="17">
        <v>0</v>
      </c>
      <c r="AF175" s="17">
        <v>475</v>
      </c>
      <c r="AG175" s="17">
        <v>450</v>
      </c>
      <c r="AH175" s="17"/>
      <c r="AI175" s="17"/>
      <c r="AJ175" s="17">
        <v>10</v>
      </c>
      <c r="AK175" s="17">
        <v>0</v>
      </c>
      <c r="AL175" s="17">
        <v>0</v>
      </c>
      <c r="AM175" s="17">
        <v>0</v>
      </c>
      <c r="AN175" s="17">
        <v>0</v>
      </c>
      <c r="AO175" s="17">
        <v>10</v>
      </c>
      <c r="AP175" s="19">
        <v>68000</v>
      </c>
      <c r="AQ175" s="19">
        <v>61200</v>
      </c>
      <c r="AR175" s="17">
        <v>0</v>
      </c>
      <c r="AS175" s="19">
        <v>46000</v>
      </c>
      <c r="AT175" s="17">
        <v>0</v>
      </c>
      <c r="AU175" s="17">
        <v>0</v>
      </c>
      <c r="AV175" s="17">
        <v>0</v>
      </c>
      <c r="AW175" s="17">
        <v>0</v>
      </c>
      <c r="AX175" s="19">
        <v>10000</v>
      </c>
      <c r="AY175" s="19">
        <v>10000</v>
      </c>
      <c r="AZ175" s="17">
        <v>0</v>
      </c>
      <c r="BA175" s="19">
        <v>10000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9">
        <v>3000</v>
      </c>
      <c r="BO175" s="17">
        <v>0</v>
      </c>
      <c r="BP175" s="17">
        <v>0</v>
      </c>
      <c r="BQ175" s="17">
        <v>0</v>
      </c>
      <c r="BR175" s="50"/>
      <c r="BS175" s="50"/>
      <c r="BT175" s="19">
        <v>420000</v>
      </c>
      <c r="BU175" s="19">
        <v>328000</v>
      </c>
      <c r="BV175" s="19">
        <v>317000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/>
      <c r="CC175" s="17">
        <v>0</v>
      </c>
      <c r="CD175" s="17">
        <v>0</v>
      </c>
      <c r="CE175" s="17">
        <v>0</v>
      </c>
      <c r="CF175" s="17">
        <v>0</v>
      </c>
      <c r="CG175" s="19">
        <v>274122</v>
      </c>
      <c r="CH175" s="19">
        <v>244122</v>
      </c>
      <c r="CI175" s="17">
        <v>0</v>
      </c>
      <c r="CJ175" s="19">
        <v>23764</v>
      </c>
      <c r="CK175" s="19">
        <v>741122</v>
      </c>
      <c r="CL175" s="19">
        <v>433200</v>
      </c>
      <c r="CM175" s="19">
        <v>396764</v>
      </c>
      <c r="CN175" s="19">
        <v>68000</v>
      </c>
      <c r="CO175" s="19">
        <v>61200</v>
      </c>
      <c r="CP175" s="23">
        <v>46000</v>
      </c>
      <c r="CQ175" s="59" t="s">
        <v>101</v>
      </c>
      <c r="CR175" s="60">
        <f t="shared" si="36"/>
        <v>0.91</v>
      </c>
      <c r="CS175" s="59">
        <v>350000</v>
      </c>
      <c r="CT175" s="67">
        <f>CS175</f>
        <v>350000</v>
      </c>
      <c r="CU175" s="25">
        <f t="shared" si="35"/>
        <v>318500</v>
      </c>
      <c r="CV175" s="25">
        <f t="shared" si="29"/>
        <v>318500</v>
      </c>
      <c r="CW175" s="25">
        <f t="shared" si="30"/>
        <v>318500</v>
      </c>
      <c r="CX175" s="67">
        <f t="shared" si="31"/>
        <v>318500</v>
      </c>
      <c r="CY175" s="25">
        <f t="shared" si="32"/>
        <v>63700</v>
      </c>
      <c r="CZ175" s="52">
        <f t="shared" si="34"/>
        <v>1.3847826086956523</v>
      </c>
      <c r="DB175" s="67"/>
      <c r="DC175" s="67"/>
      <c r="DD175" s="28"/>
      <c r="DE175" s="24"/>
    </row>
    <row r="176" spans="1:109" s="47" customFormat="1" ht="24.95" hidden="1" customHeight="1" x14ac:dyDescent="0.3">
      <c r="A176" s="39" t="s">
        <v>1156</v>
      </c>
      <c r="B176" s="40"/>
      <c r="C176" s="40" t="s">
        <v>1157</v>
      </c>
      <c r="D176" s="41" t="s">
        <v>1158</v>
      </c>
      <c r="E176" s="41" t="s">
        <v>1159</v>
      </c>
      <c r="F176" s="39"/>
      <c r="G176" s="41" t="s">
        <v>446</v>
      </c>
      <c r="H176" s="41" t="s">
        <v>447</v>
      </c>
      <c r="I176" s="41" t="s">
        <v>466</v>
      </c>
      <c r="J176" s="15" t="s">
        <v>126</v>
      </c>
      <c r="K176" s="41" t="s">
        <v>474</v>
      </c>
      <c r="L176" s="41" t="s">
        <v>527</v>
      </c>
      <c r="M176" s="42">
        <v>0</v>
      </c>
      <c r="N176" s="42">
        <v>0</v>
      </c>
      <c r="O176" s="42">
        <v>0</v>
      </c>
      <c r="P176" s="42">
        <v>0.78</v>
      </c>
      <c r="Q176" s="42">
        <v>0</v>
      </c>
      <c r="R176" s="42">
        <v>0</v>
      </c>
      <c r="S176" s="42">
        <v>0</v>
      </c>
      <c r="T176" s="42">
        <v>0</v>
      </c>
      <c r="U176" s="42"/>
      <c r="V176" s="42">
        <f t="shared" si="25"/>
        <v>0.78</v>
      </c>
      <c r="W176" s="42">
        <f t="shared" si="26"/>
        <v>0</v>
      </c>
      <c r="X176" s="42">
        <f t="shared" si="27"/>
        <v>0.78</v>
      </c>
      <c r="Y176" s="20">
        <f t="shared" si="28"/>
        <v>100</v>
      </c>
      <c r="Z176" s="43">
        <v>1072</v>
      </c>
      <c r="AA176" s="43">
        <v>1450</v>
      </c>
      <c r="AB176" s="42"/>
      <c r="AC176" s="42"/>
      <c r="AD176" s="42"/>
      <c r="AE176" s="42"/>
      <c r="AF176" s="19">
        <v>1190</v>
      </c>
      <c r="AG176" s="19">
        <v>1800</v>
      </c>
      <c r="AH176" s="42"/>
      <c r="AI176" s="42"/>
      <c r="AJ176" s="42"/>
      <c r="AK176" s="42"/>
      <c r="AL176" s="42"/>
      <c r="AM176" s="42"/>
      <c r="AN176" s="42"/>
      <c r="AO176" s="42"/>
      <c r="AP176" s="42">
        <v>0</v>
      </c>
      <c r="AQ176" s="42">
        <v>0</v>
      </c>
      <c r="AR176" s="42">
        <v>0</v>
      </c>
      <c r="AS176" s="43">
        <v>80000</v>
      </c>
      <c r="AT176" s="42">
        <v>0</v>
      </c>
      <c r="AU176" s="42">
        <v>0</v>
      </c>
      <c r="AV176" s="42">
        <v>0</v>
      </c>
      <c r="AW176" s="42">
        <v>0</v>
      </c>
      <c r="AX176" s="43">
        <v>60000</v>
      </c>
      <c r="AY176" s="43">
        <v>50000</v>
      </c>
      <c r="AZ176" s="42">
        <v>0</v>
      </c>
      <c r="BA176" s="43">
        <v>80000</v>
      </c>
      <c r="BB176" s="42">
        <v>0</v>
      </c>
      <c r="BC176" s="42">
        <v>0</v>
      </c>
      <c r="BD176" s="42">
        <v>0</v>
      </c>
      <c r="BE176" s="42">
        <v>0</v>
      </c>
      <c r="BF176" s="42">
        <v>0</v>
      </c>
      <c r="BG176" s="42">
        <v>0</v>
      </c>
      <c r="BH176" s="42">
        <v>0</v>
      </c>
      <c r="BI176" s="42">
        <v>0</v>
      </c>
      <c r="BJ176" s="42">
        <v>0</v>
      </c>
      <c r="BK176" s="42">
        <v>0</v>
      </c>
      <c r="BL176" s="42">
        <v>0</v>
      </c>
      <c r="BM176" s="42">
        <v>0</v>
      </c>
      <c r="BN176" s="42">
        <v>0</v>
      </c>
      <c r="BO176" s="42">
        <v>0</v>
      </c>
      <c r="BP176" s="42">
        <v>0</v>
      </c>
      <c r="BQ176" s="42">
        <v>0</v>
      </c>
      <c r="BR176" s="55"/>
      <c r="BS176" s="55"/>
      <c r="BT176" s="42">
        <v>0</v>
      </c>
      <c r="BU176" s="42">
        <v>0</v>
      </c>
      <c r="BV176" s="42">
        <v>0</v>
      </c>
      <c r="BW176" s="42">
        <v>0</v>
      </c>
      <c r="BX176" s="42">
        <v>0</v>
      </c>
      <c r="BY176" s="42">
        <v>0</v>
      </c>
      <c r="BZ176" s="42">
        <v>0</v>
      </c>
      <c r="CA176" s="42">
        <v>0</v>
      </c>
      <c r="CB176" s="42"/>
      <c r="CC176" s="42">
        <v>0</v>
      </c>
      <c r="CD176" s="42">
        <v>0</v>
      </c>
      <c r="CE176" s="42">
        <v>0</v>
      </c>
      <c r="CF176" s="42">
        <v>0</v>
      </c>
      <c r="CG176" s="43">
        <v>87797</v>
      </c>
      <c r="CH176" s="43">
        <v>139797</v>
      </c>
      <c r="CI176" s="42">
        <v>0</v>
      </c>
      <c r="CJ176" s="43">
        <v>75200</v>
      </c>
      <c r="CK176" s="43">
        <v>132607</v>
      </c>
      <c r="CL176" s="43">
        <v>177190</v>
      </c>
      <c r="CM176" s="43">
        <v>235200</v>
      </c>
      <c r="CN176" s="42">
        <v>0</v>
      </c>
      <c r="CO176" s="42">
        <v>0</v>
      </c>
      <c r="CP176" s="44">
        <v>80000</v>
      </c>
      <c r="CQ176" s="59" t="s">
        <v>101</v>
      </c>
      <c r="CR176" s="60">
        <f t="shared" si="36"/>
        <v>0.78</v>
      </c>
      <c r="CS176" s="59">
        <v>270000</v>
      </c>
      <c r="CT176" s="67">
        <f>CS176-(CS176*0.1)</f>
        <v>243000</v>
      </c>
      <c r="CU176" s="25">
        <f t="shared" si="35"/>
        <v>189540</v>
      </c>
      <c r="CV176" s="25">
        <f t="shared" si="29"/>
        <v>189540</v>
      </c>
      <c r="CW176" s="25">
        <f t="shared" si="30"/>
        <v>189540</v>
      </c>
      <c r="CX176" s="67">
        <f t="shared" si="31"/>
        <v>189540</v>
      </c>
      <c r="CY176" s="25">
        <f t="shared" si="32"/>
        <v>37908</v>
      </c>
      <c r="CZ176" s="52">
        <f t="shared" si="34"/>
        <v>0.47384999999999999</v>
      </c>
      <c r="DB176" s="68"/>
      <c r="DC176" s="68"/>
      <c r="DD176" s="45"/>
      <c r="DE176" s="46" t="s">
        <v>128</v>
      </c>
    </row>
    <row r="177" spans="1:109" ht="24.95" customHeight="1" x14ac:dyDescent="0.3">
      <c r="A177" s="13" t="s">
        <v>1160</v>
      </c>
      <c r="B177" s="14" t="s">
        <v>1161</v>
      </c>
      <c r="C177" s="14" t="s">
        <v>1162</v>
      </c>
      <c r="D177" s="15" t="s">
        <v>1163</v>
      </c>
      <c r="E177" s="15" t="s">
        <v>1164</v>
      </c>
      <c r="F177" s="16">
        <v>39372</v>
      </c>
      <c r="G177" s="15" t="s">
        <v>457</v>
      </c>
      <c r="H177" s="15" t="s">
        <v>458</v>
      </c>
      <c r="I177" s="15" t="s">
        <v>459</v>
      </c>
      <c r="J177" s="15" t="s">
        <v>460</v>
      </c>
      <c r="K177" s="15" t="s">
        <v>474</v>
      </c>
      <c r="L177" s="15" t="s">
        <v>490</v>
      </c>
      <c r="M177" s="17">
        <v>0</v>
      </c>
      <c r="N177" s="17">
        <v>0</v>
      </c>
      <c r="O177" s="17">
        <v>0</v>
      </c>
      <c r="P177" s="17">
        <v>0</v>
      </c>
      <c r="Q177" s="17">
        <v>4</v>
      </c>
      <c r="R177" s="17">
        <v>1</v>
      </c>
      <c r="S177" s="17">
        <v>0</v>
      </c>
      <c r="T177" s="17">
        <v>0</v>
      </c>
      <c r="U177" s="17">
        <v>350</v>
      </c>
      <c r="V177" s="17">
        <f t="shared" si="25"/>
        <v>5</v>
      </c>
      <c r="W177" s="17">
        <f t="shared" si="26"/>
        <v>4</v>
      </c>
      <c r="X177" s="17">
        <f t="shared" si="27"/>
        <v>1</v>
      </c>
      <c r="Y177" s="20">
        <f t="shared" si="28"/>
        <v>20</v>
      </c>
      <c r="Z177" s="17">
        <v>419</v>
      </c>
      <c r="AA177" s="17">
        <v>450</v>
      </c>
      <c r="AB177" s="17"/>
      <c r="AC177" s="17"/>
      <c r="AD177" s="17"/>
      <c r="AE177" s="17"/>
      <c r="AF177" s="19">
        <v>2350</v>
      </c>
      <c r="AG177" s="19">
        <v>2500</v>
      </c>
      <c r="AH177" s="17"/>
      <c r="AI177" s="17"/>
      <c r="AJ177" s="17"/>
      <c r="AK177" s="17"/>
      <c r="AL177" s="17"/>
      <c r="AM177" s="17"/>
      <c r="AN177" s="17"/>
      <c r="AO177" s="17"/>
      <c r="AP177" s="19">
        <v>150000</v>
      </c>
      <c r="AQ177" s="19">
        <v>151800</v>
      </c>
      <c r="AR177" s="17">
        <v>0</v>
      </c>
      <c r="AS177" s="19">
        <v>207989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50"/>
      <c r="BS177" s="50"/>
      <c r="BT177" s="19">
        <v>721000</v>
      </c>
      <c r="BU177" s="17">
        <v>0</v>
      </c>
      <c r="BV177" s="19">
        <v>263000</v>
      </c>
      <c r="BW177" s="19">
        <v>350000</v>
      </c>
      <c r="BX177" s="17">
        <v>0</v>
      </c>
      <c r="BY177" s="17">
        <v>0</v>
      </c>
      <c r="BZ177" s="17">
        <v>0</v>
      </c>
      <c r="CA177" s="17">
        <v>0</v>
      </c>
      <c r="CB177" s="17"/>
      <c r="CC177" s="19">
        <v>2670345</v>
      </c>
      <c r="CD177" s="19">
        <v>102259</v>
      </c>
      <c r="CE177" s="17">
        <v>0</v>
      </c>
      <c r="CF177" s="17">
        <v>0</v>
      </c>
      <c r="CG177" s="19">
        <v>1426270</v>
      </c>
      <c r="CH177" s="19">
        <v>1426270</v>
      </c>
      <c r="CI177" s="19">
        <v>988323</v>
      </c>
      <c r="CJ177" s="19">
        <v>444603</v>
      </c>
      <c r="CK177" s="19">
        <v>3541345</v>
      </c>
      <c r="CL177" s="19">
        <v>1680329</v>
      </c>
      <c r="CM177" s="19">
        <v>2253915</v>
      </c>
      <c r="CN177" s="19">
        <v>150000</v>
      </c>
      <c r="CO177" s="19">
        <v>151800</v>
      </c>
      <c r="CP177" s="23">
        <v>207989</v>
      </c>
      <c r="CQ177" s="59" t="s">
        <v>101</v>
      </c>
      <c r="CR177" s="60">
        <f t="shared" si="36"/>
        <v>5</v>
      </c>
      <c r="CS177" s="59">
        <v>270000</v>
      </c>
      <c r="CT177" s="67">
        <f>CS177</f>
        <v>270000</v>
      </c>
      <c r="CU177" s="25">
        <f t="shared" si="35"/>
        <v>1350000</v>
      </c>
      <c r="CV177" s="25">
        <f t="shared" si="29"/>
        <v>1350000</v>
      </c>
      <c r="CW177" s="25">
        <f t="shared" si="30"/>
        <v>1350000</v>
      </c>
      <c r="CX177" s="67">
        <f t="shared" si="31"/>
        <v>1350000</v>
      </c>
      <c r="CY177" s="25">
        <f t="shared" si="32"/>
        <v>270000</v>
      </c>
      <c r="CZ177" s="52">
        <f>DB177/CP177</f>
        <v>0.76927145185562695</v>
      </c>
      <c r="DA177" s="67">
        <f>CY177</f>
        <v>270000</v>
      </c>
      <c r="DB177" s="67">
        <v>160000</v>
      </c>
      <c r="DC177" s="67"/>
      <c r="DD177" s="61">
        <f t="shared" ref="DD177:DD182" si="37">AG177/(W177*2080)</f>
        <v>0.30048076923076922</v>
      </c>
      <c r="DE177" s="24" t="s">
        <v>111</v>
      </c>
    </row>
    <row r="178" spans="1:109" ht="24.95" customHeight="1" x14ac:dyDescent="0.3">
      <c r="A178" s="13" t="s">
        <v>1165</v>
      </c>
      <c r="B178" s="14" t="s">
        <v>1166</v>
      </c>
      <c r="C178" s="14" t="s">
        <v>1167</v>
      </c>
      <c r="D178" s="15" t="s">
        <v>1168</v>
      </c>
      <c r="E178" s="15" t="s">
        <v>1169</v>
      </c>
      <c r="F178" s="16">
        <v>39631</v>
      </c>
      <c r="G178" s="15" t="s">
        <v>457</v>
      </c>
      <c r="H178" s="15" t="s">
        <v>458</v>
      </c>
      <c r="I178" s="15" t="s">
        <v>459</v>
      </c>
      <c r="J178" s="15" t="s">
        <v>460</v>
      </c>
      <c r="K178" s="15" t="s">
        <v>474</v>
      </c>
      <c r="L178" s="15" t="s">
        <v>566</v>
      </c>
      <c r="M178" s="17">
        <v>0</v>
      </c>
      <c r="N178" s="17">
        <v>0</v>
      </c>
      <c r="O178" s="17">
        <v>0</v>
      </c>
      <c r="P178" s="17">
        <v>0</v>
      </c>
      <c r="Q178" s="17">
        <v>1.3</v>
      </c>
      <c r="R178" s="17">
        <v>1.5</v>
      </c>
      <c r="S178" s="17">
        <v>0</v>
      </c>
      <c r="T178" s="17">
        <v>0</v>
      </c>
      <c r="U178" s="17">
        <v>32</v>
      </c>
      <c r="V178" s="17">
        <f t="shared" si="25"/>
        <v>2.8</v>
      </c>
      <c r="W178" s="17">
        <f t="shared" si="26"/>
        <v>1.3</v>
      </c>
      <c r="X178" s="17">
        <f t="shared" si="27"/>
        <v>1.5</v>
      </c>
      <c r="Y178" s="20">
        <f t="shared" si="28"/>
        <v>53.571428571428569</v>
      </c>
      <c r="Z178" s="19">
        <v>2482</v>
      </c>
      <c r="AA178" s="19">
        <v>3150</v>
      </c>
      <c r="AB178" s="17"/>
      <c r="AC178" s="17"/>
      <c r="AD178" s="17"/>
      <c r="AE178" s="17"/>
      <c r="AF178" s="19">
        <v>1154</v>
      </c>
      <c r="AG178" s="19">
        <v>1465</v>
      </c>
      <c r="AH178" s="17"/>
      <c r="AI178" s="17"/>
      <c r="AJ178" s="17"/>
      <c r="AK178" s="17"/>
      <c r="AL178" s="17"/>
      <c r="AM178" s="17"/>
      <c r="AN178" s="17"/>
      <c r="AO178" s="17"/>
      <c r="AP178" s="17">
        <v>0</v>
      </c>
      <c r="AQ178" s="17">
        <v>0</v>
      </c>
      <c r="AR178" s="17">
        <v>0</v>
      </c>
      <c r="AS178" s="19">
        <v>385028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7">
        <v>0</v>
      </c>
      <c r="BP178" s="17">
        <v>0</v>
      </c>
      <c r="BQ178" s="17">
        <v>0</v>
      </c>
      <c r="BR178" s="50"/>
      <c r="BS178" s="50"/>
      <c r="BT178" s="19">
        <v>577000</v>
      </c>
      <c r="BU178" s="19">
        <v>519000</v>
      </c>
      <c r="BV178" s="19">
        <v>596000</v>
      </c>
      <c r="BW178" s="17">
        <v>0</v>
      </c>
      <c r="BX178" s="17">
        <v>0</v>
      </c>
      <c r="BY178" s="17">
        <v>0</v>
      </c>
      <c r="BZ178" s="17">
        <v>0</v>
      </c>
      <c r="CA178" s="17">
        <v>0</v>
      </c>
      <c r="CB178" s="17"/>
      <c r="CC178" s="17">
        <v>0</v>
      </c>
      <c r="CD178" s="17">
        <v>0</v>
      </c>
      <c r="CE178" s="17">
        <v>0</v>
      </c>
      <c r="CF178" s="17">
        <v>0</v>
      </c>
      <c r="CG178" s="19">
        <v>549000</v>
      </c>
      <c r="CH178" s="19">
        <v>958915</v>
      </c>
      <c r="CI178" s="17">
        <v>0</v>
      </c>
      <c r="CJ178" s="19">
        <v>483591</v>
      </c>
      <c r="CK178" s="19">
        <v>1126000</v>
      </c>
      <c r="CL178" s="19">
        <v>1477915</v>
      </c>
      <c r="CM178" s="19">
        <v>1464619</v>
      </c>
      <c r="CN178" s="17">
        <v>0</v>
      </c>
      <c r="CO178" s="17">
        <v>0</v>
      </c>
      <c r="CP178" s="23">
        <v>385028</v>
      </c>
      <c r="CQ178" s="59" t="s">
        <v>101</v>
      </c>
      <c r="CR178" s="60">
        <f t="shared" si="36"/>
        <v>2.8</v>
      </c>
      <c r="CS178" s="59">
        <v>270000</v>
      </c>
      <c r="CT178" s="67">
        <f>CS178-(CS178*0.1)</f>
        <v>243000</v>
      </c>
      <c r="CU178" s="25">
        <f t="shared" si="35"/>
        <v>680400</v>
      </c>
      <c r="CV178" s="25">
        <f t="shared" si="29"/>
        <v>680400</v>
      </c>
      <c r="CW178" s="25">
        <f t="shared" si="30"/>
        <v>680400</v>
      </c>
      <c r="CX178" s="67">
        <f t="shared" si="31"/>
        <v>680400</v>
      </c>
      <c r="CY178" s="25">
        <f t="shared" si="32"/>
        <v>136080</v>
      </c>
      <c r="CZ178" s="52">
        <f>DB178/CP178</f>
        <v>0.20777709673062739</v>
      </c>
      <c r="DA178" s="67">
        <f>CY178</f>
        <v>136080</v>
      </c>
      <c r="DB178" s="67">
        <v>80000</v>
      </c>
      <c r="DC178" s="67"/>
      <c r="DD178" s="61">
        <f t="shared" si="37"/>
        <v>0.54178994082840237</v>
      </c>
      <c r="DE178" s="24" t="s">
        <v>79</v>
      </c>
    </row>
    <row r="179" spans="1:109" ht="24.95" hidden="1" customHeight="1" x14ac:dyDescent="0.3">
      <c r="A179" s="13" t="s">
        <v>1170</v>
      </c>
      <c r="B179" s="14" t="s">
        <v>1171</v>
      </c>
      <c r="C179" s="14" t="s">
        <v>1172</v>
      </c>
      <c r="D179" s="15" t="s">
        <v>1173</v>
      </c>
      <c r="E179" s="15" t="s">
        <v>1174</v>
      </c>
      <c r="F179" s="16">
        <v>39262</v>
      </c>
      <c r="G179" s="15" t="s">
        <v>446</v>
      </c>
      <c r="H179" s="15" t="s">
        <v>447</v>
      </c>
      <c r="I179" s="15" t="s">
        <v>466</v>
      </c>
      <c r="J179" s="15" t="s">
        <v>489</v>
      </c>
      <c r="K179" s="15" t="s">
        <v>450</v>
      </c>
      <c r="L179" s="15" t="s">
        <v>550</v>
      </c>
      <c r="M179" s="17">
        <v>0</v>
      </c>
      <c r="N179" s="17">
        <v>0</v>
      </c>
      <c r="O179" s="17">
        <v>0</v>
      </c>
      <c r="P179" s="17">
        <v>0.01</v>
      </c>
      <c r="Q179" s="17">
        <v>7</v>
      </c>
      <c r="R179" s="17">
        <v>1.58</v>
      </c>
      <c r="S179" s="17">
        <v>0</v>
      </c>
      <c r="T179" s="17">
        <v>0</v>
      </c>
      <c r="U179" s="17"/>
      <c r="V179" s="17">
        <f t="shared" si="25"/>
        <v>8.59</v>
      </c>
      <c r="W179" s="17">
        <f t="shared" si="26"/>
        <v>7</v>
      </c>
      <c r="X179" s="17">
        <f t="shared" si="27"/>
        <v>1.59</v>
      </c>
      <c r="Y179" s="20">
        <f t="shared" si="28"/>
        <v>18.509895227008151</v>
      </c>
      <c r="Z179" s="19">
        <v>1010</v>
      </c>
      <c r="AA179" s="19">
        <v>1100</v>
      </c>
      <c r="AB179" s="17"/>
      <c r="AC179" s="17"/>
      <c r="AD179" s="17">
        <v>137</v>
      </c>
      <c r="AE179" s="17">
        <v>200</v>
      </c>
      <c r="AF179" s="19">
        <v>4032</v>
      </c>
      <c r="AG179" s="19">
        <v>5879</v>
      </c>
      <c r="AH179" s="17">
        <v>6</v>
      </c>
      <c r="AI179" s="17">
        <v>7</v>
      </c>
      <c r="AJ179" s="17"/>
      <c r="AK179" s="17"/>
      <c r="AL179" s="17"/>
      <c r="AM179" s="17"/>
      <c r="AN179" s="17"/>
      <c r="AO179" s="17"/>
      <c r="AP179" s="19">
        <v>257600</v>
      </c>
      <c r="AQ179" s="19">
        <v>777600</v>
      </c>
      <c r="AR179" s="17">
        <v>0</v>
      </c>
      <c r="AS179" s="19">
        <v>1186000</v>
      </c>
      <c r="AT179" s="17">
        <v>0</v>
      </c>
      <c r="AU179" s="17">
        <v>0</v>
      </c>
      <c r="AV179" s="17">
        <v>0</v>
      </c>
      <c r="AW179" s="17">
        <v>0</v>
      </c>
      <c r="AX179" s="19">
        <v>803920</v>
      </c>
      <c r="AY179" s="19">
        <v>901162</v>
      </c>
      <c r="AZ179" s="17">
        <v>0</v>
      </c>
      <c r="BA179" s="19">
        <v>550000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50"/>
      <c r="BS179" s="50"/>
      <c r="BT179" s="19">
        <v>1463000</v>
      </c>
      <c r="BU179" s="19">
        <v>1658000</v>
      </c>
      <c r="BV179" s="19">
        <v>1658000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/>
      <c r="CC179" s="17">
        <v>0</v>
      </c>
      <c r="CD179" s="17">
        <v>0</v>
      </c>
      <c r="CE179" s="17">
        <v>0</v>
      </c>
      <c r="CF179" s="17">
        <v>0</v>
      </c>
      <c r="CG179" s="19">
        <v>626271</v>
      </c>
      <c r="CH179" s="19">
        <v>530690</v>
      </c>
      <c r="CI179" s="17">
        <v>0</v>
      </c>
      <c r="CJ179" s="19">
        <v>310900</v>
      </c>
      <c r="CK179" s="19">
        <v>3079665</v>
      </c>
      <c r="CL179" s="19">
        <v>3782916</v>
      </c>
      <c r="CM179" s="19">
        <v>3704900</v>
      </c>
      <c r="CN179" s="19">
        <v>257600</v>
      </c>
      <c r="CO179" s="19">
        <v>777600</v>
      </c>
      <c r="CP179" s="23">
        <v>1186000</v>
      </c>
      <c r="CQ179" s="59" t="s">
        <v>101</v>
      </c>
      <c r="CR179" s="60">
        <f t="shared" si="36"/>
        <v>8.59</v>
      </c>
      <c r="CS179" s="59">
        <v>320000</v>
      </c>
      <c r="CT179" s="67">
        <f>CS179</f>
        <v>320000</v>
      </c>
      <c r="CU179" s="25">
        <f t="shared" si="35"/>
        <v>2748800</v>
      </c>
      <c r="CV179" s="25">
        <f t="shared" si="29"/>
        <v>2748800</v>
      </c>
      <c r="CW179" s="25">
        <f t="shared" si="30"/>
        <v>2748800</v>
      </c>
      <c r="CX179" s="67">
        <f t="shared" si="31"/>
        <v>2748800</v>
      </c>
      <c r="CY179" s="25">
        <f t="shared" si="32"/>
        <v>549760</v>
      </c>
      <c r="CZ179" s="52">
        <f t="shared" si="34"/>
        <v>0.46354131534569981</v>
      </c>
      <c r="DB179" s="67"/>
      <c r="DC179" s="67"/>
      <c r="DD179" s="61">
        <f t="shared" si="37"/>
        <v>0.40377747252747254</v>
      </c>
      <c r="DE179" s="24" t="s">
        <v>111</v>
      </c>
    </row>
    <row r="180" spans="1:109" ht="24.95" customHeight="1" x14ac:dyDescent="0.3">
      <c r="A180" s="13" t="s">
        <v>1175</v>
      </c>
      <c r="B180" s="14" t="s">
        <v>1176</v>
      </c>
      <c r="C180" s="14" t="s">
        <v>1177</v>
      </c>
      <c r="D180" s="15" t="s">
        <v>1178</v>
      </c>
      <c r="E180" s="15" t="s">
        <v>1179</v>
      </c>
      <c r="F180" s="16">
        <v>39421</v>
      </c>
      <c r="G180" s="15" t="s">
        <v>457</v>
      </c>
      <c r="H180" s="15" t="s">
        <v>458</v>
      </c>
      <c r="I180" s="15" t="s">
        <v>459</v>
      </c>
      <c r="J180" s="15" t="s">
        <v>460</v>
      </c>
      <c r="K180" s="15" t="s">
        <v>474</v>
      </c>
      <c r="L180" s="15" t="s">
        <v>462</v>
      </c>
      <c r="M180" s="17">
        <v>0.3</v>
      </c>
      <c r="N180" s="17">
        <v>0</v>
      </c>
      <c r="O180" s="17">
        <v>0.16</v>
      </c>
      <c r="P180" s="17">
        <v>0</v>
      </c>
      <c r="Q180" s="17">
        <v>3.96</v>
      </c>
      <c r="R180" s="17">
        <v>1.55</v>
      </c>
      <c r="S180" s="17">
        <v>0</v>
      </c>
      <c r="T180" s="17">
        <v>0</v>
      </c>
      <c r="U180" s="17">
        <v>30</v>
      </c>
      <c r="V180" s="17">
        <f t="shared" si="25"/>
        <v>5.97</v>
      </c>
      <c r="W180" s="17">
        <f t="shared" si="26"/>
        <v>4.42</v>
      </c>
      <c r="X180" s="17">
        <f t="shared" si="27"/>
        <v>1.55</v>
      </c>
      <c r="Y180" s="20">
        <f t="shared" si="28"/>
        <v>25.963149078726971</v>
      </c>
      <c r="Z180" s="19">
        <v>5198</v>
      </c>
      <c r="AA180" s="19">
        <v>5200</v>
      </c>
      <c r="AB180" s="17"/>
      <c r="AC180" s="17"/>
      <c r="AD180" s="17"/>
      <c r="AE180" s="17"/>
      <c r="AF180" s="19">
        <v>3029</v>
      </c>
      <c r="AG180" s="19">
        <v>3200</v>
      </c>
      <c r="AH180" s="17"/>
      <c r="AI180" s="17"/>
      <c r="AJ180" s="17"/>
      <c r="AK180" s="17"/>
      <c r="AL180" s="17"/>
      <c r="AM180" s="17"/>
      <c r="AN180" s="17"/>
      <c r="AO180" s="17"/>
      <c r="AP180" s="17">
        <v>0</v>
      </c>
      <c r="AQ180" s="17">
        <v>0</v>
      </c>
      <c r="AR180" s="17">
        <v>0</v>
      </c>
      <c r="AS180" s="19">
        <v>334000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50"/>
      <c r="BS180" s="50"/>
      <c r="BT180" s="17">
        <v>0</v>
      </c>
      <c r="BU180" s="19">
        <v>2750000</v>
      </c>
      <c r="BV180" s="19">
        <v>2337000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/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9">
        <v>334606</v>
      </c>
      <c r="CJ180" s="19">
        <v>162550</v>
      </c>
      <c r="CK180" s="17">
        <v>0</v>
      </c>
      <c r="CL180" s="19">
        <v>2750000</v>
      </c>
      <c r="CM180" s="19">
        <v>3168156</v>
      </c>
      <c r="CN180" s="17">
        <v>0</v>
      </c>
      <c r="CO180" s="17">
        <v>0</v>
      </c>
      <c r="CP180" s="23">
        <v>334000</v>
      </c>
      <c r="CQ180" s="59" t="s">
        <v>101</v>
      </c>
      <c r="CR180" s="60">
        <f t="shared" si="36"/>
        <v>5.97</v>
      </c>
      <c r="CS180" s="59">
        <v>270000</v>
      </c>
      <c r="CT180" s="67">
        <f>CS180-(CS180*0.1)</f>
        <v>243000</v>
      </c>
      <c r="CU180" s="25">
        <f t="shared" si="35"/>
        <v>1450710</v>
      </c>
      <c r="CV180" s="25">
        <f t="shared" si="29"/>
        <v>1450710</v>
      </c>
      <c r="CW180" s="25">
        <f t="shared" si="30"/>
        <v>1450710</v>
      </c>
      <c r="CX180" s="67">
        <f t="shared" si="31"/>
        <v>1450710</v>
      </c>
      <c r="CY180" s="25">
        <f t="shared" si="32"/>
        <v>290142</v>
      </c>
      <c r="CZ180" s="52">
        <f>DB180/CP180</f>
        <v>0.29940119760479039</v>
      </c>
      <c r="DA180" s="67">
        <f>CY180</f>
        <v>290142</v>
      </c>
      <c r="DB180" s="67">
        <v>100000</v>
      </c>
      <c r="DC180" s="67" t="s">
        <v>145</v>
      </c>
      <c r="DD180" s="61">
        <f t="shared" si="37"/>
        <v>0.34806822137138876</v>
      </c>
      <c r="DE180" s="24" t="s">
        <v>112</v>
      </c>
    </row>
    <row r="181" spans="1:109" ht="24.95" customHeight="1" x14ac:dyDescent="0.3">
      <c r="A181" s="13" t="s">
        <v>1180</v>
      </c>
      <c r="B181" s="14" t="s">
        <v>1181</v>
      </c>
      <c r="C181" s="14" t="s">
        <v>1182</v>
      </c>
      <c r="D181" s="15" t="s">
        <v>1183</v>
      </c>
      <c r="E181" s="15" t="s">
        <v>1184</v>
      </c>
      <c r="F181" s="16">
        <v>39386</v>
      </c>
      <c r="G181" s="15" t="s">
        <v>457</v>
      </c>
      <c r="H181" s="15" t="s">
        <v>458</v>
      </c>
      <c r="I181" s="15" t="s">
        <v>459</v>
      </c>
      <c r="J181" s="15" t="s">
        <v>460</v>
      </c>
      <c r="K181" s="15" t="s">
        <v>461</v>
      </c>
      <c r="L181" s="15" t="s">
        <v>566</v>
      </c>
      <c r="M181" s="17">
        <v>0</v>
      </c>
      <c r="N181" s="17">
        <v>0</v>
      </c>
      <c r="O181" s="17">
        <v>0</v>
      </c>
      <c r="P181" s="17">
        <v>0.11</v>
      </c>
      <c r="Q181" s="17">
        <v>4</v>
      </c>
      <c r="R181" s="17">
        <v>0</v>
      </c>
      <c r="S181" s="17">
        <v>0</v>
      </c>
      <c r="T181" s="17">
        <v>0</v>
      </c>
      <c r="U181" s="17"/>
      <c r="V181" s="17">
        <f t="shared" si="25"/>
        <v>4.1100000000000003</v>
      </c>
      <c r="W181" s="17">
        <f t="shared" si="26"/>
        <v>4</v>
      </c>
      <c r="X181" s="17">
        <f t="shared" si="27"/>
        <v>0.11</v>
      </c>
      <c r="Y181" s="20">
        <f t="shared" si="28"/>
        <v>2.6763990267639901</v>
      </c>
      <c r="Z181" s="19">
        <v>4337</v>
      </c>
      <c r="AA181" s="19">
        <v>4500</v>
      </c>
      <c r="AB181" s="17"/>
      <c r="AC181" s="17"/>
      <c r="AD181" s="17"/>
      <c r="AE181" s="17"/>
      <c r="AF181" s="19">
        <v>2169</v>
      </c>
      <c r="AG181" s="19">
        <v>2250</v>
      </c>
      <c r="AH181" s="17"/>
      <c r="AI181" s="17"/>
      <c r="AJ181" s="17"/>
      <c r="AK181" s="17"/>
      <c r="AL181" s="17"/>
      <c r="AM181" s="17"/>
      <c r="AN181" s="17"/>
      <c r="AO181" s="17"/>
      <c r="AP181" s="19">
        <v>31400</v>
      </c>
      <c r="AQ181" s="19">
        <v>84300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9">
        <v>250000</v>
      </c>
      <c r="AY181" s="19">
        <v>60000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50"/>
      <c r="BS181" s="50"/>
      <c r="BT181" s="19">
        <v>843000</v>
      </c>
      <c r="BU181" s="19">
        <v>327500</v>
      </c>
      <c r="BV181" s="19">
        <v>300000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/>
      <c r="CC181" s="17">
        <v>0</v>
      </c>
      <c r="CD181" s="17">
        <v>0</v>
      </c>
      <c r="CE181" s="17">
        <v>0</v>
      </c>
      <c r="CF181" s="17">
        <v>0</v>
      </c>
      <c r="CG181" s="19">
        <v>465875</v>
      </c>
      <c r="CH181" s="19">
        <v>421655</v>
      </c>
      <c r="CI181" s="19">
        <v>125000</v>
      </c>
      <c r="CJ181" s="17">
        <v>0</v>
      </c>
      <c r="CK181" s="19">
        <v>1437470</v>
      </c>
      <c r="CL181" s="19">
        <v>634605</v>
      </c>
      <c r="CM181" s="19">
        <v>425000</v>
      </c>
      <c r="CN181" s="19">
        <v>31400</v>
      </c>
      <c r="CO181" s="19">
        <v>84300</v>
      </c>
      <c r="CP181" s="23">
        <v>740000</v>
      </c>
      <c r="CQ181" s="59" t="s">
        <v>101</v>
      </c>
      <c r="CR181" s="60">
        <f t="shared" si="36"/>
        <v>4.1100000000000003</v>
      </c>
      <c r="CS181" s="59">
        <v>270000</v>
      </c>
      <c r="CT181" s="67">
        <f>CS156-(CS156*0.2)</f>
        <v>216000</v>
      </c>
      <c r="CU181" s="25">
        <f t="shared" si="35"/>
        <v>887760.00000000012</v>
      </c>
      <c r="CV181" s="25">
        <f t="shared" si="29"/>
        <v>887760.00000000012</v>
      </c>
      <c r="CW181" s="25">
        <f t="shared" si="30"/>
        <v>887760.00000000012</v>
      </c>
      <c r="CX181" s="67">
        <f t="shared" si="31"/>
        <v>887760.00000000012</v>
      </c>
      <c r="CY181" s="25">
        <f t="shared" si="32"/>
        <v>177552.00000000003</v>
      </c>
      <c r="CZ181" s="52">
        <f>DB181/CP181</f>
        <v>0.16216216216216217</v>
      </c>
      <c r="DA181" s="67">
        <f>CY181</f>
        <v>177552.00000000003</v>
      </c>
      <c r="DB181" s="67">
        <v>120000</v>
      </c>
      <c r="DC181" s="67" t="s">
        <v>146</v>
      </c>
      <c r="DD181" s="61">
        <f t="shared" si="37"/>
        <v>0.27043269230769229</v>
      </c>
      <c r="DE181" s="24" t="s">
        <v>111</v>
      </c>
    </row>
    <row r="182" spans="1:109" ht="24.95" customHeight="1" x14ac:dyDescent="0.3">
      <c r="A182" s="13" t="s">
        <v>452</v>
      </c>
      <c r="B182" s="14" t="s">
        <v>1185</v>
      </c>
      <c r="C182" s="14" t="s">
        <v>1186</v>
      </c>
      <c r="D182" s="15" t="s">
        <v>1187</v>
      </c>
      <c r="E182" s="15" t="s">
        <v>1188</v>
      </c>
      <c r="F182" s="16">
        <v>39254</v>
      </c>
      <c r="G182" s="15" t="s">
        <v>457</v>
      </c>
      <c r="H182" s="15" t="s">
        <v>458</v>
      </c>
      <c r="I182" s="15" t="s">
        <v>459</v>
      </c>
      <c r="J182" s="15" t="s">
        <v>460</v>
      </c>
      <c r="K182" s="15" t="s">
        <v>474</v>
      </c>
      <c r="L182" s="15" t="s">
        <v>462</v>
      </c>
      <c r="M182" s="17">
        <v>0</v>
      </c>
      <c r="N182" s="17">
        <v>0.45</v>
      </c>
      <c r="O182" s="17">
        <v>0</v>
      </c>
      <c r="P182" s="17">
        <v>0.06</v>
      </c>
      <c r="Q182" s="17">
        <v>2</v>
      </c>
      <c r="R182" s="17">
        <v>1</v>
      </c>
      <c r="S182" s="17">
        <v>0</v>
      </c>
      <c r="T182" s="17">
        <v>0</v>
      </c>
      <c r="U182" s="17"/>
      <c r="V182" s="17">
        <f t="shared" si="25"/>
        <v>3.51</v>
      </c>
      <c r="W182" s="17">
        <f t="shared" si="26"/>
        <v>2</v>
      </c>
      <c r="X182" s="17">
        <f t="shared" si="27"/>
        <v>1.51</v>
      </c>
      <c r="Y182" s="20">
        <f t="shared" si="28"/>
        <v>43.019943019943021</v>
      </c>
      <c r="Z182" s="17">
        <v>127</v>
      </c>
      <c r="AA182" s="17">
        <v>150</v>
      </c>
      <c r="AB182" s="17"/>
      <c r="AC182" s="17"/>
      <c r="AD182" s="17"/>
      <c r="AE182" s="17"/>
      <c r="AF182" s="19">
        <v>1433</v>
      </c>
      <c r="AG182" s="19">
        <v>1550</v>
      </c>
      <c r="AH182" s="17"/>
      <c r="AI182" s="17"/>
      <c r="AJ182" s="17"/>
      <c r="AK182" s="17"/>
      <c r="AL182" s="17"/>
      <c r="AM182" s="17"/>
      <c r="AN182" s="17"/>
      <c r="AO182" s="17"/>
      <c r="AP182" s="17">
        <v>0</v>
      </c>
      <c r="AQ182" s="19">
        <v>60500</v>
      </c>
      <c r="AR182" s="17">
        <v>0</v>
      </c>
      <c r="AS182" s="19">
        <v>108000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9">
        <v>7000</v>
      </c>
      <c r="AZ182" s="17">
        <v>0</v>
      </c>
      <c r="BA182" s="19">
        <v>30000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50"/>
      <c r="BS182" s="50"/>
      <c r="BT182" s="19">
        <v>297000</v>
      </c>
      <c r="BU182" s="19">
        <v>288000</v>
      </c>
      <c r="BV182" s="19">
        <v>142000</v>
      </c>
      <c r="BW182" s="19">
        <v>317187</v>
      </c>
      <c r="BX182" s="17">
        <v>0</v>
      </c>
      <c r="BY182" s="17">
        <v>0</v>
      </c>
      <c r="BZ182" s="17">
        <v>0</v>
      </c>
      <c r="CA182" s="17">
        <v>0</v>
      </c>
      <c r="CB182" s="17"/>
      <c r="CC182" s="17">
        <v>0</v>
      </c>
      <c r="CD182" s="17">
        <v>0</v>
      </c>
      <c r="CE182" s="17">
        <v>0</v>
      </c>
      <c r="CF182" s="19">
        <v>881367</v>
      </c>
      <c r="CG182" s="17">
        <v>0</v>
      </c>
      <c r="CH182" s="17">
        <v>0</v>
      </c>
      <c r="CI182" s="17">
        <v>0</v>
      </c>
      <c r="CJ182" s="19">
        <v>103000</v>
      </c>
      <c r="CK182" s="19">
        <v>297000</v>
      </c>
      <c r="CL182" s="19">
        <v>355500</v>
      </c>
      <c r="CM182" s="19">
        <v>1581554</v>
      </c>
      <c r="CN182" s="17">
        <v>0</v>
      </c>
      <c r="CO182" s="19">
        <v>60500</v>
      </c>
      <c r="CP182" s="23">
        <v>108000</v>
      </c>
      <c r="CQ182" s="59" t="s">
        <v>101</v>
      </c>
      <c r="CR182" s="60">
        <f t="shared" si="36"/>
        <v>3.51</v>
      </c>
      <c r="CS182" s="59">
        <v>270000</v>
      </c>
      <c r="CT182" s="67">
        <f>CS182-(CS182*0.1)</f>
        <v>243000</v>
      </c>
      <c r="CU182" s="25">
        <f t="shared" si="35"/>
        <v>852930</v>
      </c>
      <c r="CV182" s="25">
        <f t="shared" si="29"/>
        <v>852930</v>
      </c>
      <c r="CW182" s="25">
        <f t="shared" si="30"/>
        <v>852930</v>
      </c>
      <c r="CX182" s="67">
        <f t="shared" si="31"/>
        <v>852930</v>
      </c>
      <c r="CY182" s="25">
        <f t="shared" si="32"/>
        <v>170586</v>
      </c>
      <c r="CZ182" s="52">
        <f>DB182/CP182</f>
        <v>0.83333333333333337</v>
      </c>
      <c r="DA182" s="67">
        <f>CY182</f>
        <v>170586</v>
      </c>
      <c r="DB182" s="67">
        <v>90000</v>
      </c>
      <c r="DC182" s="67" t="s">
        <v>147</v>
      </c>
      <c r="DD182" s="61">
        <f t="shared" si="37"/>
        <v>0.37259615384615385</v>
      </c>
      <c r="DE182" s="24" t="s">
        <v>112</v>
      </c>
    </row>
    <row r="183" spans="1:109" ht="24.95" hidden="1" customHeight="1" x14ac:dyDescent="0.3">
      <c r="A183" s="13" t="s">
        <v>1189</v>
      </c>
      <c r="B183" s="14" t="s">
        <v>1190</v>
      </c>
      <c r="C183" s="14" t="s">
        <v>1191</v>
      </c>
      <c r="D183" s="15" t="s">
        <v>1192</v>
      </c>
      <c r="E183" s="15" t="s">
        <v>1193</v>
      </c>
      <c r="F183" s="16">
        <v>39373</v>
      </c>
      <c r="G183" s="15" t="s">
        <v>446</v>
      </c>
      <c r="H183" s="15" t="s">
        <v>447</v>
      </c>
      <c r="I183" s="15" t="s">
        <v>466</v>
      </c>
      <c r="J183" s="15" t="s">
        <v>467</v>
      </c>
      <c r="K183" s="15" t="s">
        <v>474</v>
      </c>
      <c r="L183" s="15" t="s">
        <v>518</v>
      </c>
      <c r="M183" s="17">
        <v>0</v>
      </c>
      <c r="N183" s="17">
        <v>0</v>
      </c>
      <c r="O183" s="17">
        <v>0.08</v>
      </c>
      <c r="P183" s="17">
        <v>0.05</v>
      </c>
      <c r="Q183" s="17">
        <v>2.2000000000000002</v>
      </c>
      <c r="R183" s="17">
        <v>0.7</v>
      </c>
      <c r="S183" s="17">
        <v>0</v>
      </c>
      <c r="T183" s="17">
        <v>0</v>
      </c>
      <c r="U183" s="17"/>
      <c r="V183" s="17">
        <f t="shared" si="25"/>
        <v>3.0300000000000002</v>
      </c>
      <c r="W183" s="17">
        <f t="shared" si="26"/>
        <v>2.2800000000000002</v>
      </c>
      <c r="X183" s="17">
        <f t="shared" si="27"/>
        <v>0.75</v>
      </c>
      <c r="Y183" s="20">
        <f t="shared" si="28"/>
        <v>24.75247524752475</v>
      </c>
      <c r="Z183" s="17">
        <v>35</v>
      </c>
      <c r="AA183" s="17">
        <v>50</v>
      </c>
      <c r="AB183" s="17"/>
      <c r="AC183" s="17"/>
      <c r="AD183" s="17"/>
      <c r="AE183" s="17"/>
      <c r="AF183" s="17">
        <v>258</v>
      </c>
      <c r="AG183" s="17">
        <v>300</v>
      </c>
      <c r="AH183" s="17"/>
      <c r="AI183" s="17"/>
      <c r="AJ183" s="17">
        <v>0</v>
      </c>
      <c r="AK183" s="17">
        <v>0</v>
      </c>
      <c r="AL183" s="17">
        <v>0</v>
      </c>
      <c r="AM183" s="17">
        <v>0</v>
      </c>
      <c r="AN183" s="17">
        <v>50</v>
      </c>
      <c r="AO183" s="17">
        <v>50</v>
      </c>
      <c r="AP183" s="19">
        <v>100000</v>
      </c>
      <c r="AQ183" s="19">
        <v>188100</v>
      </c>
      <c r="AR183" s="17">
        <v>0</v>
      </c>
      <c r="AS183" s="19">
        <v>845000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9">
        <v>30000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50"/>
      <c r="BS183" s="50"/>
      <c r="BT183" s="19">
        <v>616000</v>
      </c>
      <c r="BU183" s="19">
        <v>659000</v>
      </c>
      <c r="BV183" s="19">
        <v>659000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/>
      <c r="CC183" s="17">
        <v>0</v>
      </c>
      <c r="CD183" s="17">
        <v>0</v>
      </c>
      <c r="CE183" s="17">
        <v>0</v>
      </c>
      <c r="CF183" s="17">
        <v>0</v>
      </c>
      <c r="CG183" s="19">
        <v>18159</v>
      </c>
      <c r="CH183" s="17">
        <v>0</v>
      </c>
      <c r="CI183" s="17">
        <v>0</v>
      </c>
      <c r="CJ183" s="19">
        <v>150000</v>
      </c>
      <c r="CK183" s="19">
        <v>734159</v>
      </c>
      <c r="CL183" s="19">
        <v>877100</v>
      </c>
      <c r="CM183" s="19">
        <v>1654000</v>
      </c>
      <c r="CN183" s="19">
        <v>100000</v>
      </c>
      <c r="CO183" s="19">
        <v>188100</v>
      </c>
      <c r="CP183" s="23">
        <v>845000</v>
      </c>
      <c r="CQ183" s="59" t="s">
        <v>101</v>
      </c>
      <c r="CR183" s="60">
        <f t="shared" si="36"/>
        <v>3.0300000000000002</v>
      </c>
      <c r="CS183" s="59">
        <v>375000</v>
      </c>
      <c r="CT183" s="67">
        <f>CS183</f>
        <v>375000</v>
      </c>
      <c r="CU183" s="25">
        <f t="shared" ref="CU183:CU214" si="38">CR183*CT183</f>
        <v>1136250</v>
      </c>
      <c r="CV183" s="25">
        <f t="shared" si="29"/>
        <v>1136250</v>
      </c>
      <c r="CW183" s="25">
        <f t="shared" si="30"/>
        <v>1136250</v>
      </c>
      <c r="CX183" s="67">
        <f t="shared" si="31"/>
        <v>1136250</v>
      </c>
      <c r="CY183" s="25">
        <f t="shared" si="32"/>
        <v>227250</v>
      </c>
      <c r="CZ183" s="52">
        <f t="shared" si="34"/>
        <v>0.26893491124260355</v>
      </c>
      <c r="DB183" s="67"/>
      <c r="DC183" s="67"/>
      <c r="DD183" s="28"/>
      <c r="DE183" s="24"/>
    </row>
    <row r="184" spans="1:109" ht="24.95" hidden="1" customHeight="1" x14ac:dyDescent="0.3">
      <c r="A184" s="13" t="s">
        <v>1194</v>
      </c>
      <c r="B184" s="14" t="s">
        <v>1195</v>
      </c>
      <c r="C184" s="14" t="s">
        <v>1191</v>
      </c>
      <c r="D184" s="15" t="s">
        <v>1192</v>
      </c>
      <c r="E184" s="15" t="s">
        <v>1196</v>
      </c>
      <c r="F184" s="16">
        <v>39373</v>
      </c>
      <c r="G184" s="15" t="s">
        <v>446</v>
      </c>
      <c r="H184" s="15" t="s">
        <v>447</v>
      </c>
      <c r="I184" s="15" t="s">
        <v>466</v>
      </c>
      <c r="J184" s="15" t="s">
        <v>467</v>
      </c>
      <c r="K184" s="15" t="s">
        <v>474</v>
      </c>
      <c r="L184" s="15" t="s">
        <v>518</v>
      </c>
      <c r="M184" s="17">
        <v>0</v>
      </c>
      <c r="N184" s="17">
        <v>0</v>
      </c>
      <c r="O184" s="17">
        <v>0</v>
      </c>
      <c r="P184" s="17">
        <v>0.05</v>
      </c>
      <c r="Q184" s="17">
        <v>1.7</v>
      </c>
      <c r="R184" s="17">
        <v>0.4</v>
      </c>
      <c r="S184" s="17">
        <v>0</v>
      </c>
      <c r="T184" s="17">
        <v>0</v>
      </c>
      <c r="U184" s="17"/>
      <c r="V184" s="17">
        <f t="shared" si="25"/>
        <v>2.15</v>
      </c>
      <c r="W184" s="17">
        <f t="shared" si="26"/>
        <v>1.7</v>
      </c>
      <c r="X184" s="17">
        <f t="shared" si="27"/>
        <v>0.45</v>
      </c>
      <c r="Y184" s="20">
        <f t="shared" si="28"/>
        <v>20.930232558139537</v>
      </c>
      <c r="Z184" s="17">
        <v>58</v>
      </c>
      <c r="AA184" s="17">
        <v>50</v>
      </c>
      <c r="AB184" s="17"/>
      <c r="AC184" s="17"/>
      <c r="AD184" s="17"/>
      <c r="AE184" s="17"/>
      <c r="AF184" s="17">
        <v>618</v>
      </c>
      <c r="AG184" s="17">
        <v>550</v>
      </c>
      <c r="AH184" s="17"/>
      <c r="AI184" s="17"/>
      <c r="AJ184" s="17">
        <v>0</v>
      </c>
      <c r="AK184" s="17">
        <v>0</v>
      </c>
      <c r="AL184" s="17">
        <v>0</v>
      </c>
      <c r="AM184" s="17">
        <v>0</v>
      </c>
      <c r="AN184" s="17">
        <v>50</v>
      </c>
      <c r="AO184" s="17">
        <v>50</v>
      </c>
      <c r="AP184" s="17">
        <v>0</v>
      </c>
      <c r="AQ184" s="19">
        <v>86900</v>
      </c>
      <c r="AR184" s="17">
        <v>0</v>
      </c>
      <c r="AS184" s="19">
        <v>537997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9">
        <v>6644</v>
      </c>
      <c r="BP184" s="17">
        <v>0</v>
      </c>
      <c r="BQ184" s="17">
        <v>0</v>
      </c>
      <c r="BR184" s="50"/>
      <c r="BS184" s="50"/>
      <c r="BT184" s="17">
        <v>0</v>
      </c>
      <c r="BU184" s="19">
        <v>303000</v>
      </c>
      <c r="BV184" s="19">
        <v>303000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/>
      <c r="CC184" s="17">
        <v>0</v>
      </c>
      <c r="CD184" s="17">
        <v>0</v>
      </c>
      <c r="CE184" s="17">
        <v>0</v>
      </c>
      <c r="CF184" s="17">
        <v>0</v>
      </c>
      <c r="CG184" s="19">
        <v>50000</v>
      </c>
      <c r="CH184" s="19">
        <v>90000</v>
      </c>
      <c r="CI184" s="17">
        <v>0</v>
      </c>
      <c r="CJ184" s="19">
        <v>40000</v>
      </c>
      <c r="CK184" s="17">
        <v>0</v>
      </c>
      <c r="CL184" s="19">
        <v>486544</v>
      </c>
      <c r="CM184" s="19">
        <v>880997</v>
      </c>
      <c r="CN184" s="17">
        <v>0</v>
      </c>
      <c r="CO184" s="19">
        <v>86900</v>
      </c>
      <c r="CP184" s="23">
        <v>537997</v>
      </c>
      <c r="CQ184" s="59" t="s">
        <v>101</v>
      </c>
      <c r="CR184" s="60">
        <f t="shared" si="36"/>
        <v>2.15</v>
      </c>
      <c r="CS184" s="59">
        <v>375000</v>
      </c>
      <c r="CT184" s="67">
        <f>CS184</f>
        <v>375000</v>
      </c>
      <c r="CU184" s="25">
        <f t="shared" si="38"/>
        <v>806250</v>
      </c>
      <c r="CV184" s="25">
        <f t="shared" si="29"/>
        <v>806250</v>
      </c>
      <c r="CW184" s="25">
        <f t="shared" si="30"/>
        <v>806250</v>
      </c>
      <c r="CX184" s="67">
        <f t="shared" si="31"/>
        <v>806250</v>
      </c>
      <c r="CY184" s="25">
        <f t="shared" si="32"/>
        <v>161250</v>
      </c>
      <c r="CZ184" s="52">
        <f t="shared" si="34"/>
        <v>0.29972286090814632</v>
      </c>
      <c r="DB184" s="67"/>
      <c r="DC184" s="67"/>
      <c r="DD184" s="28"/>
      <c r="DE184" s="24"/>
    </row>
    <row r="185" spans="1:109" ht="24.95" hidden="1" customHeight="1" x14ac:dyDescent="0.3">
      <c r="A185" s="13" t="s">
        <v>1197</v>
      </c>
      <c r="B185" s="14" t="s">
        <v>1198</v>
      </c>
      <c r="C185" s="14" t="s">
        <v>1191</v>
      </c>
      <c r="D185" s="15" t="s">
        <v>1192</v>
      </c>
      <c r="E185" s="15" t="s">
        <v>1199</v>
      </c>
      <c r="F185" s="16">
        <v>39373</v>
      </c>
      <c r="G185" s="15" t="s">
        <v>446</v>
      </c>
      <c r="H185" s="15" t="s">
        <v>447</v>
      </c>
      <c r="I185" s="15" t="s">
        <v>466</v>
      </c>
      <c r="J185" s="15" t="s">
        <v>467</v>
      </c>
      <c r="K185" s="15" t="s">
        <v>482</v>
      </c>
      <c r="L185" s="15" t="s">
        <v>518</v>
      </c>
      <c r="M185" s="17">
        <v>0</v>
      </c>
      <c r="N185" s="17">
        <v>0</v>
      </c>
      <c r="O185" s="17">
        <v>0</v>
      </c>
      <c r="P185" s="17">
        <v>0.13</v>
      </c>
      <c r="Q185" s="17">
        <v>2.6</v>
      </c>
      <c r="R185" s="17">
        <v>0.8</v>
      </c>
      <c r="S185" s="17">
        <v>0</v>
      </c>
      <c r="T185" s="17">
        <v>0</v>
      </c>
      <c r="U185" s="17"/>
      <c r="V185" s="17">
        <f t="shared" si="25"/>
        <v>3.5300000000000002</v>
      </c>
      <c r="W185" s="17">
        <f t="shared" si="26"/>
        <v>2.6</v>
      </c>
      <c r="X185" s="17">
        <f t="shared" si="27"/>
        <v>0.93</v>
      </c>
      <c r="Y185" s="20">
        <f t="shared" si="28"/>
        <v>26.345609065155806</v>
      </c>
      <c r="Z185" s="17">
        <v>23</v>
      </c>
      <c r="AA185" s="17">
        <v>20</v>
      </c>
      <c r="AB185" s="17">
        <v>16</v>
      </c>
      <c r="AC185" s="17">
        <v>13</v>
      </c>
      <c r="AD185" s="17">
        <v>16</v>
      </c>
      <c r="AE185" s="17">
        <v>13</v>
      </c>
      <c r="AF185" s="17"/>
      <c r="AG185" s="17"/>
      <c r="AH185" s="17"/>
      <c r="AI185" s="17"/>
      <c r="AJ185" s="17">
        <v>0</v>
      </c>
      <c r="AK185" s="17">
        <v>0</v>
      </c>
      <c r="AL185" s="17">
        <v>0</v>
      </c>
      <c r="AM185" s="17">
        <v>0</v>
      </c>
      <c r="AN185" s="17">
        <v>20</v>
      </c>
      <c r="AO185" s="17">
        <v>20</v>
      </c>
      <c r="AP185" s="17">
        <v>0</v>
      </c>
      <c r="AQ185" s="19">
        <v>331200</v>
      </c>
      <c r="AR185" s="17">
        <v>0</v>
      </c>
      <c r="AS185" s="19">
        <v>946000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9">
        <v>349748</v>
      </c>
      <c r="BK185" s="19">
        <v>311832</v>
      </c>
      <c r="BL185" s="17">
        <v>0</v>
      </c>
      <c r="BM185" s="19">
        <v>400000</v>
      </c>
      <c r="BN185" s="17">
        <v>0</v>
      </c>
      <c r="BO185" s="17">
        <v>0</v>
      </c>
      <c r="BP185" s="17">
        <v>0</v>
      </c>
      <c r="BQ185" s="17">
        <v>0</v>
      </c>
      <c r="BR185" s="50"/>
      <c r="BS185" s="50"/>
      <c r="BT185" s="19">
        <v>1990000</v>
      </c>
      <c r="BU185" s="19">
        <v>1397000</v>
      </c>
      <c r="BV185" s="19">
        <v>1397000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/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9">
        <v>43000</v>
      </c>
      <c r="CI185" s="17">
        <v>0</v>
      </c>
      <c r="CJ185" s="19">
        <v>60000</v>
      </c>
      <c r="CK185" s="19">
        <v>2339748</v>
      </c>
      <c r="CL185" s="19">
        <v>2083032</v>
      </c>
      <c r="CM185" s="19">
        <v>2803000</v>
      </c>
      <c r="CN185" s="17">
        <v>0</v>
      </c>
      <c r="CO185" s="19">
        <v>331200</v>
      </c>
      <c r="CP185" s="23">
        <v>946000</v>
      </c>
      <c r="CQ185" s="59" t="s">
        <v>72</v>
      </c>
      <c r="CR185" s="59">
        <f>AC185</f>
        <v>13</v>
      </c>
      <c r="CS185" s="59">
        <v>150000</v>
      </c>
      <c r="CT185" s="67">
        <f>CS185</f>
        <v>150000</v>
      </c>
      <c r="CU185" s="25">
        <f t="shared" si="38"/>
        <v>1950000</v>
      </c>
      <c r="CV185" s="25">
        <f t="shared" si="29"/>
        <v>1950000</v>
      </c>
      <c r="CW185" s="25">
        <f t="shared" si="30"/>
        <v>1950000</v>
      </c>
      <c r="CX185" s="67">
        <f t="shared" si="31"/>
        <v>1950000</v>
      </c>
      <c r="CY185" s="25">
        <f t="shared" si="32"/>
        <v>390000</v>
      </c>
      <c r="CZ185" s="52">
        <f t="shared" si="34"/>
        <v>0.41226215644820297</v>
      </c>
      <c r="DB185" s="67"/>
      <c r="DC185" s="67"/>
      <c r="DD185" s="28"/>
      <c r="DE185" s="24"/>
    </row>
    <row r="186" spans="1:109" ht="24.95" hidden="1" customHeight="1" x14ac:dyDescent="0.3">
      <c r="A186" s="13" t="s">
        <v>1200</v>
      </c>
      <c r="B186" s="14" t="s">
        <v>1201</v>
      </c>
      <c r="C186" s="14" t="s">
        <v>1191</v>
      </c>
      <c r="D186" s="15" t="s">
        <v>1192</v>
      </c>
      <c r="E186" s="15" t="s">
        <v>1202</v>
      </c>
      <c r="F186" s="16">
        <v>39373</v>
      </c>
      <c r="G186" s="15" t="s">
        <v>446</v>
      </c>
      <c r="H186" s="15" t="s">
        <v>447</v>
      </c>
      <c r="I186" s="15" t="s">
        <v>466</v>
      </c>
      <c r="J186" s="15" t="s">
        <v>467</v>
      </c>
      <c r="K186" s="15" t="s">
        <v>461</v>
      </c>
      <c r="L186" s="15" t="s">
        <v>518</v>
      </c>
      <c r="M186" s="17">
        <v>0</v>
      </c>
      <c r="N186" s="17">
        <v>0</v>
      </c>
      <c r="O186" s="17">
        <v>0</v>
      </c>
      <c r="P186" s="17">
        <v>0.03</v>
      </c>
      <c r="Q186" s="17">
        <v>1.1000000000000001</v>
      </c>
      <c r="R186" s="17">
        <v>0.3</v>
      </c>
      <c r="S186" s="17">
        <v>0</v>
      </c>
      <c r="T186" s="17">
        <v>0</v>
      </c>
      <c r="U186" s="17"/>
      <c r="V186" s="17">
        <f t="shared" si="25"/>
        <v>1.4300000000000002</v>
      </c>
      <c r="W186" s="17">
        <f t="shared" si="26"/>
        <v>1.1000000000000001</v>
      </c>
      <c r="X186" s="17">
        <f t="shared" si="27"/>
        <v>0.32999999999999996</v>
      </c>
      <c r="Y186" s="20">
        <f t="shared" si="28"/>
        <v>23.076923076923073</v>
      </c>
      <c r="Z186" s="17">
        <v>36</v>
      </c>
      <c r="AA186" s="17">
        <v>35</v>
      </c>
      <c r="AB186" s="17"/>
      <c r="AC186" s="17"/>
      <c r="AD186" s="17"/>
      <c r="AE186" s="17"/>
      <c r="AF186" s="17">
        <v>314</v>
      </c>
      <c r="AG186" s="17">
        <v>300</v>
      </c>
      <c r="AH186" s="17"/>
      <c r="AI186" s="17"/>
      <c r="AJ186" s="17">
        <v>0</v>
      </c>
      <c r="AK186" s="17">
        <v>0</v>
      </c>
      <c r="AL186" s="17">
        <v>0</v>
      </c>
      <c r="AM186" s="17">
        <v>0</v>
      </c>
      <c r="AN186" s="17">
        <v>35</v>
      </c>
      <c r="AO186" s="17">
        <v>35</v>
      </c>
      <c r="AP186" s="17">
        <v>0</v>
      </c>
      <c r="AQ186" s="19">
        <v>84300</v>
      </c>
      <c r="AR186" s="17">
        <v>0</v>
      </c>
      <c r="AS186" s="19">
        <v>355000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0</v>
      </c>
      <c r="BQ186" s="17">
        <v>0</v>
      </c>
      <c r="BR186" s="50"/>
      <c r="BS186" s="50"/>
      <c r="BT186" s="19">
        <v>308000</v>
      </c>
      <c r="BU186" s="19">
        <v>310000</v>
      </c>
      <c r="BV186" s="19">
        <v>310000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/>
      <c r="CC186" s="17">
        <v>0</v>
      </c>
      <c r="CD186" s="17">
        <v>0</v>
      </c>
      <c r="CE186" s="17">
        <v>0</v>
      </c>
      <c r="CF186" s="17">
        <v>0</v>
      </c>
      <c r="CG186" s="19">
        <v>3873</v>
      </c>
      <c r="CH186" s="17">
        <v>0</v>
      </c>
      <c r="CI186" s="17">
        <v>0</v>
      </c>
      <c r="CJ186" s="19">
        <v>10000</v>
      </c>
      <c r="CK186" s="19">
        <v>311873</v>
      </c>
      <c r="CL186" s="19">
        <v>394300</v>
      </c>
      <c r="CM186" s="19">
        <v>675000</v>
      </c>
      <c r="CN186" s="17">
        <v>0</v>
      </c>
      <c r="CO186" s="19">
        <v>84300</v>
      </c>
      <c r="CP186" s="23">
        <v>355000</v>
      </c>
      <c r="CQ186" s="59" t="s">
        <v>101</v>
      </c>
      <c r="CR186" s="60">
        <f t="shared" ref="CR186:CR195" si="39">V186</f>
        <v>1.4300000000000002</v>
      </c>
      <c r="CS186" s="59">
        <v>375000</v>
      </c>
      <c r="CT186" s="67">
        <f>CS186</f>
        <v>375000</v>
      </c>
      <c r="CU186" s="25">
        <f t="shared" si="38"/>
        <v>536250.00000000012</v>
      </c>
      <c r="CV186" s="25">
        <f t="shared" si="29"/>
        <v>536250.00000000012</v>
      </c>
      <c r="CW186" s="25">
        <f t="shared" si="30"/>
        <v>536250.00000000012</v>
      </c>
      <c r="CX186" s="67">
        <f t="shared" si="31"/>
        <v>536250.00000000012</v>
      </c>
      <c r="CY186" s="25">
        <f t="shared" si="32"/>
        <v>107250.00000000003</v>
      </c>
      <c r="CZ186" s="52">
        <f t="shared" si="34"/>
        <v>0.30211267605633813</v>
      </c>
      <c r="DB186" s="67"/>
      <c r="DC186" s="67"/>
      <c r="DD186" s="28"/>
      <c r="DE186" s="24"/>
    </row>
    <row r="187" spans="1:109" ht="24.95" customHeight="1" x14ac:dyDescent="0.3">
      <c r="A187" s="13" t="s">
        <v>1203</v>
      </c>
      <c r="B187" s="14" t="s">
        <v>1204</v>
      </c>
      <c r="C187" s="14" t="s">
        <v>1205</v>
      </c>
      <c r="D187" s="15" t="s">
        <v>1206</v>
      </c>
      <c r="E187" s="15" t="s">
        <v>1207</v>
      </c>
      <c r="F187" s="16">
        <v>40051</v>
      </c>
      <c r="G187" s="15" t="s">
        <v>457</v>
      </c>
      <c r="H187" s="15" t="s">
        <v>458</v>
      </c>
      <c r="I187" s="15" t="s">
        <v>459</v>
      </c>
      <c r="J187" s="15" t="s">
        <v>460</v>
      </c>
      <c r="K187" s="15" t="s">
        <v>474</v>
      </c>
      <c r="L187" s="15" t="s">
        <v>566</v>
      </c>
      <c r="M187" s="17">
        <v>0.2</v>
      </c>
      <c r="N187" s="17">
        <v>0</v>
      </c>
      <c r="O187" s="17">
        <v>0</v>
      </c>
      <c r="P187" s="17">
        <v>0.1</v>
      </c>
      <c r="Q187" s="17">
        <v>0.2</v>
      </c>
      <c r="R187" s="17">
        <v>0.45</v>
      </c>
      <c r="S187" s="17">
        <v>0</v>
      </c>
      <c r="T187" s="17">
        <v>0</v>
      </c>
      <c r="U187" s="17">
        <v>15</v>
      </c>
      <c r="V187" s="17">
        <f t="shared" si="25"/>
        <v>0.95</v>
      </c>
      <c r="W187" s="17">
        <f t="shared" si="26"/>
        <v>0.4</v>
      </c>
      <c r="X187" s="17">
        <f t="shared" si="27"/>
        <v>0.55000000000000004</v>
      </c>
      <c r="Y187" s="20">
        <f t="shared" si="28"/>
        <v>57.894736842105267</v>
      </c>
      <c r="Z187" s="17">
        <v>112</v>
      </c>
      <c r="AA187" s="17">
        <v>120</v>
      </c>
      <c r="AB187" s="17"/>
      <c r="AC187" s="17"/>
      <c r="AD187" s="17"/>
      <c r="AE187" s="17"/>
      <c r="AF187" s="17">
        <v>208</v>
      </c>
      <c r="AG187" s="17">
        <v>250</v>
      </c>
      <c r="AH187" s="17"/>
      <c r="AI187" s="17"/>
      <c r="AJ187" s="17"/>
      <c r="AK187" s="17"/>
      <c r="AL187" s="17"/>
      <c r="AM187" s="17"/>
      <c r="AN187" s="17"/>
      <c r="AO187" s="17"/>
      <c r="AP187" s="17">
        <v>0</v>
      </c>
      <c r="AQ187" s="17">
        <v>0</v>
      </c>
      <c r="AR187" s="17">
        <v>0</v>
      </c>
      <c r="AS187" s="19">
        <v>286299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50"/>
      <c r="BS187" s="50"/>
      <c r="BT187" s="17">
        <v>0</v>
      </c>
      <c r="BU187" s="19">
        <v>41000</v>
      </c>
      <c r="BV187" s="17">
        <v>0</v>
      </c>
      <c r="BW187" s="19">
        <v>80000</v>
      </c>
      <c r="BX187" s="17">
        <v>0</v>
      </c>
      <c r="BY187" s="17">
        <v>0</v>
      </c>
      <c r="BZ187" s="17">
        <v>0</v>
      </c>
      <c r="CA187" s="17">
        <v>0</v>
      </c>
      <c r="CB187" s="17"/>
      <c r="CC187" s="17">
        <v>0</v>
      </c>
      <c r="CD187" s="17">
        <v>0</v>
      </c>
      <c r="CE187" s="17">
        <v>0</v>
      </c>
      <c r="CF187" s="17">
        <v>0</v>
      </c>
      <c r="CG187" s="19">
        <v>55978</v>
      </c>
      <c r="CH187" s="19">
        <v>116255</v>
      </c>
      <c r="CI187" s="19">
        <v>50000</v>
      </c>
      <c r="CJ187" s="19">
        <v>104274</v>
      </c>
      <c r="CK187" s="19">
        <v>55978</v>
      </c>
      <c r="CL187" s="19">
        <v>157255</v>
      </c>
      <c r="CM187" s="19">
        <v>520573</v>
      </c>
      <c r="CN187" s="17">
        <v>0</v>
      </c>
      <c r="CO187" s="17">
        <v>0</v>
      </c>
      <c r="CP187" s="23">
        <v>286299</v>
      </c>
      <c r="CQ187" s="59" t="s">
        <v>101</v>
      </c>
      <c r="CR187" s="60">
        <f t="shared" si="39"/>
        <v>0.95</v>
      </c>
      <c r="CS187" s="59">
        <v>270000</v>
      </c>
      <c r="CT187" s="67">
        <f>CS187-(CS187*0.1)</f>
        <v>243000</v>
      </c>
      <c r="CU187" s="25">
        <f t="shared" si="38"/>
        <v>230850</v>
      </c>
      <c r="CV187" s="25">
        <f t="shared" si="29"/>
        <v>230850</v>
      </c>
      <c r="CW187" s="25">
        <f t="shared" si="30"/>
        <v>230850</v>
      </c>
      <c r="CX187" s="67">
        <f t="shared" si="31"/>
        <v>230850</v>
      </c>
      <c r="CY187" s="25">
        <f t="shared" si="32"/>
        <v>46170</v>
      </c>
      <c r="CZ187" s="52">
        <f>DB187/CP187</f>
        <v>0</v>
      </c>
      <c r="DA187" s="67">
        <v>0</v>
      </c>
      <c r="DB187" s="67">
        <v>0</v>
      </c>
      <c r="DC187" s="67" t="s">
        <v>148</v>
      </c>
      <c r="DD187" s="61">
        <f>AG187/(W187*2080)</f>
        <v>0.30048076923076922</v>
      </c>
      <c r="DE187" s="24" t="s">
        <v>112</v>
      </c>
    </row>
    <row r="188" spans="1:109" ht="24.95" hidden="1" customHeight="1" x14ac:dyDescent="0.3">
      <c r="A188" s="13" t="s">
        <v>1208</v>
      </c>
      <c r="B188" s="14" t="s">
        <v>1209</v>
      </c>
      <c r="C188" s="14" t="s">
        <v>1205</v>
      </c>
      <c r="D188" s="15" t="s">
        <v>1206</v>
      </c>
      <c r="E188" s="15" t="s">
        <v>1114</v>
      </c>
      <c r="F188" s="16">
        <v>40051</v>
      </c>
      <c r="G188" s="15" t="s">
        <v>446</v>
      </c>
      <c r="H188" s="15" t="s">
        <v>447</v>
      </c>
      <c r="I188" s="15" t="s">
        <v>448</v>
      </c>
      <c r="J188" s="15" t="s">
        <v>481</v>
      </c>
      <c r="K188" s="15" t="s">
        <v>450</v>
      </c>
      <c r="L188" s="15" t="s">
        <v>1210</v>
      </c>
      <c r="M188" s="17">
        <v>0.8</v>
      </c>
      <c r="N188" s="17">
        <v>0.2</v>
      </c>
      <c r="O188" s="17">
        <v>0.1</v>
      </c>
      <c r="P188" s="17">
        <v>0.1</v>
      </c>
      <c r="Q188" s="17">
        <v>2.4</v>
      </c>
      <c r="R188" s="17">
        <v>0.9</v>
      </c>
      <c r="S188" s="17">
        <v>0</v>
      </c>
      <c r="T188" s="17">
        <v>0</v>
      </c>
      <c r="U188" s="17">
        <v>25</v>
      </c>
      <c r="V188" s="17">
        <f t="shared" si="25"/>
        <v>4.5</v>
      </c>
      <c r="W188" s="17">
        <f t="shared" si="26"/>
        <v>3.3</v>
      </c>
      <c r="X188" s="17">
        <f t="shared" si="27"/>
        <v>1.2000000000000002</v>
      </c>
      <c r="Y188" s="20">
        <f t="shared" si="28"/>
        <v>26.666666666666671</v>
      </c>
      <c r="Z188" s="17">
        <v>10</v>
      </c>
      <c r="AA188" s="17">
        <v>15</v>
      </c>
      <c r="AB188" s="17">
        <v>0</v>
      </c>
      <c r="AC188" s="17">
        <v>0</v>
      </c>
      <c r="AD188" s="17"/>
      <c r="AE188" s="17"/>
      <c r="AF188" s="19">
        <v>2634</v>
      </c>
      <c r="AG188" s="19">
        <v>3300</v>
      </c>
      <c r="AH188" s="17"/>
      <c r="AI188" s="17"/>
      <c r="AJ188" s="17">
        <v>2</v>
      </c>
      <c r="AK188" s="17">
        <v>4</v>
      </c>
      <c r="AL188" s="17">
        <v>2</v>
      </c>
      <c r="AM188" s="17">
        <v>3</v>
      </c>
      <c r="AN188" s="17">
        <v>4</v>
      </c>
      <c r="AO188" s="17">
        <v>15</v>
      </c>
      <c r="AP188" s="19">
        <v>93600</v>
      </c>
      <c r="AQ188" s="19">
        <v>97600</v>
      </c>
      <c r="AR188" s="17">
        <v>0</v>
      </c>
      <c r="AS188" s="19">
        <v>848228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9">
        <v>92315</v>
      </c>
      <c r="BG188" s="19">
        <v>232144</v>
      </c>
      <c r="BH188" s="19">
        <v>280000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50"/>
      <c r="BS188" s="50"/>
      <c r="BT188" s="19">
        <v>348000</v>
      </c>
      <c r="BU188" s="19">
        <v>407000</v>
      </c>
      <c r="BV188" s="17">
        <v>0</v>
      </c>
      <c r="BW188" s="19">
        <v>214225</v>
      </c>
      <c r="BX188" s="17">
        <v>0</v>
      </c>
      <c r="BY188" s="17">
        <v>0</v>
      </c>
      <c r="BZ188" s="17">
        <v>0</v>
      </c>
      <c r="CA188" s="17">
        <v>0</v>
      </c>
      <c r="CB188" s="17"/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9">
        <v>200000</v>
      </c>
      <c r="CJ188" s="17">
        <v>0</v>
      </c>
      <c r="CK188" s="19">
        <v>533915</v>
      </c>
      <c r="CL188" s="19">
        <v>736744</v>
      </c>
      <c r="CM188" s="19">
        <v>1542453</v>
      </c>
      <c r="CN188" s="19">
        <v>93600</v>
      </c>
      <c r="CO188" s="19">
        <v>97600</v>
      </c>
      <c r="CP188" s="23">
        <v>848228</v>
      </c>
      <c r="CQ188" s="59" t="s">
        <v>101</v>
      </c>
      <c r="CR188" s="60">
        <f t="shared" si="39"/>
        <v>4.5</v>
      </c>
      <c r="CS188" s="59">
        <v>380000</v>
      </c>
      <c r="CT188" s="67">
        <f>CS188</f>
        <v>380000</v>
      </c>
      <c r="CU188" s="25">
        <f t="shared" si="38"/>
        <v>1710000</v>
      </c>
      <c r="CV188" s="25">
        <f t="shared" si="29"/>
        <v>1710000</v>
      </c>
      <c r="CW188" s="25">
        <f t="shared" si="30"/>
        <v>1710000</v>
      </c>
      <c r="CX188" s="67">
        <f t="shared" si="31"/>
        <v>1710000</v>
      </c>
      <c r="CY188" s="25">
        <f t="shared" si="32"/>
        <v>342000</v>
      </c>
      <c r="CZ188" s="52">
        <f t="shared" si="34"/>
        <v>0.40319348099803354</v>
      </c>
      <c r="DB188" s="67"/>
      <c r="DC188" s="67"/>
      <c r="DD188" s="61">
        <f>AG188/(W188*2080)</f>
        <v>0.48076923076923078</v>
      </c>
      <c r="DE188" s="24"/>
    </row>
    <row r="189" spans="1:109" ht="24.95" hidden="1" customHeight="1" x14ac:dyDescent="0.3">
      <c r="A189" s="13" t="s">
        <v>1211</v>
      </c>
      <c r="B189" s="14" t="s">
        <v>1212</v>
      </c>
      <c r="C189" s="14" t="s">
        <v>1213</v>
      </c>
      <c r="D189" s="15" t="s">
        <v>1214</v>
      </c>
      <c r="E189" s="15" t="s">
        <v>1215</v>
      </c>
      <c r="F189" s="16">
        <v>39401</v>
      </c>
      <c r="G189" s="15" t="s">
        <v>446</v>
      </c>
      <c r="H189" s="15" t="s">
        <v>447</v>
      </c>
      <c r="I189" s="15" t="s">
        <v>466</v>
      </c>
      <c r="J189" s="15" t="s">
        <v>467</v>
      </c>
      <c r="K189" s="15" t="s">
        <v>474</v>
      </c>
      <c r="L189" s="15" t="s">
        <v>518</v>
      </c>
      <c r="M189" s="17">
        <v>0</v>
      </c>
      <c r="N189" s="17">
        <v>0</v>
      </c>
      <c r="O189" s="17">
        <v>0.21</v>
      </c>
      <c r="P189" s="17">
        <v>0.31</v>
      </c>
      <c r="Q189" s="17">
        <v>3</v>
      </c>
      <c r="R189" s="17">
        <v>1.48</v>
      </c>
      <c r="S189" s="17">
        <v>0</v>
      </c>
      <c r="T189" s="17">
        <v>0</v>
      </c>
      <c r="U189" s="17"/>
      <c r="V189" s="17">
        <f>M189+N189+O189+P189+Q189+R189-P189</f>
        <v>4.6900000000000004</v>
      </c>
      <c r="W189" s="17">
        <f t="shared" si="26"/>
        <v>3.21</v>
      </c>
      <c r="X189" s="17">
        <f>N189+P189+R189-P189</f>
        <v>1.48</v>
      </c>
      <c r="Y189" s="20">
        <f t="shared" si="28"/>
        <v>31.556503198294237</v>
      </c>
      <c r="Z189" s="17">
        <v>29</v>
      </c>
      <c r="AA189" s="17">
        <v>25</v>
      </c>
      <c r="AB189" s="17"/>
      <c r="AC189" s="17"/>
      <c r="AD189" s="17"/>
      <c r="AE189" s="17"/>
      <c r="AF189" s="19">
        <v>7500</v>
      </c>
      <c r="AG189" s="19">
        <v>7500</v>
      </c>
      <c r="AH189" s="17"/>
      <c r="AI189" s="17"/>
      <c r="AJ189" s="17">
        <v>0</v>
      </c>
      <c r="AK189" s="17">
        <v>0</v>
      </c>
      <c r="AL189" s="17">
        <v>0</v>
      </c>
      <c r="AM189" s="17">
        <v>0</v>
      </c>
      <c r="AN189" s="17">
        <v>25</v>
      </c>
      <c r="AO189" s="17">
        <v>25</v>
      </c>
      <c r="AP189" s="19">
        <v>163000</v>
      </c>
      <c r="AQ189" s="19">
        <v>313600</v>
      </c>
      <c r="AR189" s="17">
        <v>0</v>
      </c>
      <c r="AS189" s="19">
        <v>450000</v>
      </c>
      <c r="AT189" s="17">
        <v>0</v>
      </c>
      <c r="AU189" s="17">
        <v>0</v>
      </c>
      <c r="AV189" s="17">
        <v>0</v>
      </c>
      <c r="AW189" s="17">
        <v>0</v>
      </c>
      <c r="AX189" s="19">
        <v>80000</v>
      </c>
      <c r="AY189" s="19">
        <v>80000</v>
      </c>
      <c r="AZ189" s="17">
        <v>0</v>
      </c>
      <c r="BA189" s="19">
        <v>80000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50"/>
      <c r="BS189" s="50"/>
      <c r="BT189" s="19">
        <v>952000</v>
      </c>
      <c r="BU189" s="19">
        <v>1097000</v>
      </c>
      <c r="BV189" s="19">
        <v>1097000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/>
      <c r="CC189" s="17">
        <v>0</v>
      </c>
      <c r="CD189" s="17">
        <v>0</v>
      </c>
      <c r="CE189" s="17">
        <v>0</v>
      </c>
      <c r="CF189" s="17">
        <v>0</v>
      </c>
      <c r="CG189" s="19">
        <v>1161206</v>
      </c>
      <c r="CH189" s="19">
        <v>1169245</v>
      </c>
      <c r="CI189" s="17">
        <v>0</v>
      </c>
      <c r="CJ189" s="19">
        <v>683650</v>
      </c>
      <c r="CK189" s="19">
        <v>1846187</v>
      </c>
      <c r="CL189" s="19">
        <v>2077408</v>
      </c>
      <c r="CM189" s="19">
        <v>2310650</v>
      </c>
      <c r="CN189" s="19">
        <v>163000</v>
      </c>
      <c r="CO189" s="19">
        <v>313600</v>
      </c>
      <c r="CP189" s="23">
        <v>450000</v>
      </c>
      <c r="CQ189" s="59" t="s">
        <v>101</v>
      </c>
      <c r="CR189" s="60">
        <f t="shared" si="39"/>
        <v>4.6900000000000004</v>
      </c>
      <c r="CS189" s="59">
        <v>375000</v>
      </c>
      <c r="CT189" s="67">
        <f>CS189-(CS189*0.1)</f>
        <v>337500</v>
      </c>
      <c r="CU189" s="25">
        <f t="shared" si="38"/>
        <v>1582875.0000000002</v>
      </c>
      <c r="CV189" s="25">
        <f t="shared" si="29"/>
        <v>1582875.0000000002</v>
      </c>
      <c r="CW189" s="25">
        <f t="shared" si="30"/>
        <v>1582875.0000000002</v>
      </c>
      <c r="CX189" s="67">
        <f t="shared" si="31"/>
        <v>1582875.0000000002</v>
      </c>
      <c r="CY189" s="25">
        <f t="shared" si="32"/>
        <v>316575.00000000006</v>
      </c>
      <c r="CZ189" s="52">
        <f t="shared" si="34"/>
        <v>0.70350000000000013</v>
      </c>
      <c r="DB189" s="67"/>
      <c r="DC189" s="67"/>
      <c r="DD189" s="28"/>
      <c r="DE189" s="24" t="s">
        <v>122</v>
      </c>
    </row>
    <row r="190" spans="1:109" ht="24.95" customHeight="1" x14ac:dyDescent="0.3">
      <c r="A190" s="13" t="s">
        <v>1216</v>
      </c>
      <c r="B190" s="14" t="s">
        <v>1217</v>
      </c>
      <c r="C190" s="14" t="s">
        <v>1218</v>
      </c>
      <c r="D190" s="15" t="s">
        <v>1214</v>
      </c>
      <c r="E190" s="15" t="s">
        <v>1219</v>
      </c>
      <c r="F190" s="16">
        <v>39402</v>
      </c>
      <c r="G190" s="15" t="s">
        <v>457</v>
      </c>
      <c r="H190" s="15" t="s">
        <v>458</v>
      </c>
      <c r="I190" s="15" t="s">
        <v>459</v>
      </c>
      <c r="J190" s="15" t="s">
        <v>460</v>
      </c>
      <c r="K190" s="15" t="s">
        <v>461</v>
      </c>
      <c r="L190" s="15" t="s">
        <v>462</v>
      </c>
      <c r="M190" s="17">
        <v>0</v>
      </c>
      <c r="N190" s="17">
        <v>0</v>
      </c>
      <c r="O190" s="17">
        <v>0</v>
      </c>
      <c r="P190" s="17">
        <v>0</v>
      </c>
      <c r="Q190" s="17">
        <v>0.25</v>
      </c>
      <c r="R190" s="17">
        <v>0.23</v>
      </c>
      <c r="S190" s="17">
        <v>0</v>
      </c>
      <c r="T190" s="17">
        <v>0</v>
      </c>
      <c r="U190" s="17"/>
      <c r="V190" s="17">
        <f t="shared" si="25"/>
        <v>0.48</v>
      </c>
      <c r="W190" s="17">
        <f t="shared" si="26"/>
        <v>0.25</v>
      </c>
      <c r="X190" s="17">
        <f t="shared" si="27"/>
        <v>0.23</v>
      </c>
      <c r="Y190" s="20">
        <f t="shared" si="28"/>
        <v>47.916666666666671</v>
      </c>
      <c r="Z190" s="17">
        <v>62</v>
      </c>
      <c r="AA190" s="17">
        <v>100</v>
      </c>
      <c r="AB190" s="17"/>
      <c r="AC190" s="17"/>
      <c r="AD190" s="17"/>
      <c r="AE190" s="17"/>
      <c r="AF190" s="17">
        <v>180</v>
      </c>
      <c r="AG190" s="17">
        <v>280</v>
      </c>
      <c r="AH190" s="17"/>
      <c r="AI190" s="17"/>
      <c r="AJ190" s="17"/>
      <c r="AK190" s="17"/>
      <c r="AL190" s="17"/>
      <c r="AM190" s="17"/>
      <c r="AN190" s="17"/>
      <c r="AO190" s="17"/>
      <c r="AP190" s="17">
        <v>0</v>
      </c>
      <c r="AQ190" s="19">
        <v>24000</v>
      </c>
      <c r="AR190" s="17">
        <v>0</v>
      </c>
      <c r="AS190" s="19">
        <v>57285</v>
      </c>
      <c r="AT190" s="17">
        <v>0</v>
      </c>
      <c r="AU190" s="17">
        <v>0</v>
      </c>
      <c r="AV190" s="17">
        <v>0</v>
      </c>
      <c r="AW190" s="17">
        <v>0</v>
      </c>
      <c r="AX190" s="19">
        <v>30000</v>
      </c>
      <c r="AY190" s="17">
        <v>0</v>
      </c>
      <c r="AZ190" s="17">
        <v>0</v>
      </c>
      <c r="BA190" s="19">
        <v>30000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0</v>
      </c>
      <c r="BP190" s="17">
        <v>0</v>
      </c>
      <c r="BQ190" s="17">
        <v>0</v>
      </c>
      <c r="BR190" s="50"/>
      <c r="BS190" s="50"/>
      <c r="BT190" s="19">
        <v>43000</v>
      </c>
      <c r="BU190" s="19">
        <v>51000</v>
      </c>
      <c r="BV190" s="17">
        <v>0</v>
      </c>
      <c r="BW190" s="19">
        <v>30000</v>
      </c>
      <c r="BX190" s="17">
        <v>0</v>
      </c>
      <c r="BY190" s="17">
        <v>0</v>
      </c>
      <c r="BZ190" s="17">
        <v>0</v>
      </c>
      <c r="CA190" s="17">
        <v>0</v>
      </c>
      <c r="CB190" s="17"/>
      <c r="CC190" s="17">
        <v>0</v>
      </c>
      <c r="CD190" s="17">
        <v>0</v>
      </c>
      <c r="CE190" s="17">
        <v>0</v>
      </c>
      <c r="CF190" s="17">
        <v>0</v>
      </c>
      <c r="CG190" s="19">
        <v>205266</v>
      </c>
      <c r="CH190" s="19">
        <v>195266</v>
      </c>
      <c r="CI190" s="17">
        <v>0</v>
      </c>
      <c r="CJ190" s="19">
        <v>56422</v>
      </c>
      <c r="CK190" s="19">
        <v>201207</v>
      </c>
      <c r="CL190" s="19">
        <v>152059</v>
      </c>
      <c r="CM190" s="19">
        <v>173707</v>
      </c>
      <c r="CN190" s="17">
        <v>0</v>
      </c>
      <c r="CO190" s="19">
        <v>24000</v>
      </c>
      <c r="CP190" s="23">
        <v>57285</v>
      </c>
      <c r="CQ190" s="59" t="s">
        <v>101</v>
      </c>
      <c r="CR190" s="60">
        <f t="shared" si="39"/>
        <v>0.48</v>
      </c>
      <c r="CS190" s="59">
        <v>270000</v>
      </c>
      <c r="CT190" s="67">
        <f>CS190-(CS190*0.1)+(CS190*0.1)</f>
        <v>270000</v>
      </c>
      <c r="CU190" s="25">
        <f t="shared" si="38"/>
        <v>129600</v>
      </c>
      <c r="CV190" s="25">
        <f t="shared" si="29"/>
        <v>129600</v>
      </c>
      <c r="CW190" s="25">
        <f t="shared" si="30"/>
        <v>129600</v>
      </c>
      <c r="CX190" s="67">
        <f t="shared" si="31"/>
        <v>129600</v>
      </c>
      <c r="CY190" s="25">
        <f t="shared" si="32"/>
        <v>25920</v>
      </c>
      <c r="CZ190" s="52">
        <f>DB190/CP190</f>
        <v>0.52369730295888972</v>
      </c>
      <c r="DA190" s="67">
        <f>CY190</f>
        <v>25920</v>
      </c>
      <c r="DB190" s="67">
        <v>30000</v>
      </c>
      <c r="DC190" s="67" t="s">
        <v>149</v>
      </c>
      <c r="DD190" s="61">
        <f>AG190/(W190*2080)</f>
        <v>0.53846153846153844</v>
      </c>
      <c r="DE190" s="24" t="s">
        <v>79</v>
      </c>
    </row>
    <row r="191" spans="1:109" ht="24.95" hidden="1" customHeight="1" x14ac:dyDescent="0.3">
      <c r="A191" s="13" t="s">
        <v>1220</v>
      </c>
      <c r="B191" s="14" t="s">
        <v>1221</v>
      </c>
      <c r="C191" s="14" t="s">
        <v>1213</v>
      </c>
      <c r="D191" s="15" t="s">
        <v>1214</v>
      </c>
      <c r="E191" s="15" t="s">
        <v>1222</v>
      </c>
      <c r="F191" s="16">
        <v>39402</v>
      </c>
      <c r="G191" s="15" t="s">
        <v>446</v>
      </c>
      <c r="H191" s="15" t="s">
        <v>447</v>
      </c>
      <c r="I191" s="15" t="s">
        <v>466</v>
      </c>
      <c r="J191" s="15" t="s">
        <v>467</v>
      </c>
      <c r="K191" s="15" t="s">
        <v>461</v>
      </c>
      <c r="L191" s="15" t="s">
        <v>518</v>
      </c>
      <c r="M191" s="17">
        <v>0</v>
      </c>
      <c r="N191" s="17">
        <v>0</v>
      </c>
      <c r="O191" s="17">
        <v>0</v>
      </c>
      <c r="P191" s="17">
        <v>7.0000000000000007E-2</v>
      </c>
      <c r="Q191" s="17">
        <v>1.25</v>
      </c>
      <c r="R191" s="17">
        <v>0.75</v>
      </c>
      <c r="S191" s="17">
        <v>0</v>
      </c>
      <c r="T191" s="17">
        <v>0</v>
      </c>
      <c r="U191" s="17"/>
      <c r="V191" s="17">
        <f>M191+N191+O191+P191+Q191+R191-P191</f>
        <v>2.0000000000000004</v>
      </c>
      <c r="W191" s="17">
        <f t="shared" si="26"/>
        <v>1.25</v>
      </c>
      <c r="X191" s="17">
        <f>N191+P191+R191-P191</f>
        <v>0.75</v>
      </c>
      <c r="Y191" s="20">
        <f t="shared" si="28"/>
        <v>37.499999999999986</v>
      </c>
      <c r="Z191" s="17">
        <v>16</v>
      </c>
      <c r="AA191" s="17">
        <v>20</v>
      </c>
      <c r="AB191" s="17"/>
      <c r="AC191" s="17"/>
      <c r="AD191" s="17"/>
      <c r="AE191" s="17"/>
      <c r="AF191" s="17">
        <v>340</v>
      </c>
      <c r="AG191" s="17">
        <v>430</v>
      </c>
      <c r="AH191" s="17"/>
      <c r="AI191" s="17"/>
      <c r="AJ191" s="17">
        <v>0</v>
      </c>
      <c r="AK191" s="17">
        <v>0</v>
      </c>
      <c r="AL191" s="17">
        <v>0</v>
      </c>
      <c r="AM191" s="17">
        <v>0</v>
      </c>
      <c r="AN191" s="17">
        <v>20</v>
      </c>
      <c r="AO191" s="17">
        <v>20</v>
      </c>
      <c r="AP191" s="19">
        <v>90700</v>
      </c>
      <c r="AQ191" s="19">
        <v>131600</v>
      </c>
      <c r="AR191" s="17">
        <v>0</v>
      </c>
      <c r="AS191" s="19">
        <v>300120</v>
      </c>
      <c r="AT191" s="17">
        <v>0</v>
      </c>
      <c r="AU191" s="17">
        <v>0</v>
      </c>
      <c r="AV191" s="17">
        <v>0</v>
      </c>
      <c r="AW191" s="17">
        <v>0</v>
      </c>
      <c r="AX191" s="19">
        <v>120533</v>
      </c>
      <c r="AY191" s="19">
        <v>25000</v>
      </c>
      <c r="AZ191" s="17">
        <v>0</v>
      </c>
      <c r="BA191" s="19">
        <v>75000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50"/>
      <c r="BS191" s="50"/>
      <c r="BT191" s="19">
        <v>336000</v>
      </c>
      <c r="BU191" s="19">
        <v>463000</v>
      </c>
      <c r="BV191" s="19">
        <v>462000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/>
      <c r="CC191" s="17">
        <v>0</v>
      </c>
      <c r="CD191" s="17">
        <v>0</v>
      </c>
      <c r="CE191" s="17">
        <v>0</v>
      </c>
      <c r="CF191" s="17">
        <v>0</v>
      </c>
      <c r="CG191" s="19">
        <v>145867</v>
      </c>
      <c r="CH191" s="19">
        <v>148500</v>
      </c>
      <c r="CI191" s="17">
        <v>0</v>
      </c>
      <c r="CJ191" s="19">
        <v>18628</v>
      </c>
      <c r="CK191" s="19">
        <v>655053</v>
      </c>
      <c r="CL191" s="19">
        <v>660280</v>
      </c>
      <c r="CM191" s="19">
        <v>855748</v>
      </c>
      <c r="CN191" s="19">
        <v>90700</v>
      </c>
      <c r="CO191" s="19">
        <v>131600</v>
      </c>
      <c r="CP191" s="23">
        <v>300120</v>
      </c>
      <c r="CQ191" s="59" t="s">
        <v>101</v>
      </c>
      <c r="CR191" s="60">
        <f t="shared" si="39"/>
        <v>2.0000000000000004</v>
      </c>
      <c r="CS191" s="59">
        <v>375000</v>
      </c>
      <c r="CT191" s="67">
        <f>CS191-(CS191*0.1)</f>
        <v>337500</v>
      </c>
      <c r="CU191" s="25">
        <f t="shared" si="38"/>
        <v>675000.00000000012</v>
      </c>
      <c r="CV191" s="25">
        <f t="shared" si="29"/>
        <v>675000.00000000012</v>
      </c>
      <c r="CW191" s="25">
        <f t="shared" si="30"/>
        <v>675000.00000000012</v>
      </c>
      <c r="CX191" s="67">
        <f t="shared" si="31"/>
        <v>675000.00000000012</v>
      </c>
      <c r="CY191" s="25">
        <f t="shared" si="32"/>
        <v>135000.00000000003</v>
      </c>
      <c r="CZ191" s="52">
        <f t="shared" si="34"/>
        <v>0.4498200719712116</v>
      </c>
      <c r="DB191" s="67"/>
      <c r="DC191" s="67"/>
      <c r="DD191" s="28"/>
      <c r="DE191" s="24" t="s">
        <v>122</v>
      </c>
    </row>
    <row r="192" spans="1:109" ht="24.95" hidden="1" customHeight="1" x14ac:dyDescent="0.3">
      <c r="A192" s="13" t="s">
        <v>1223</v>
      </c>
      <c r="B192" s="14" t="s">
        <v>1224</v>
      </c>
      <c r="C192" s="14" t="s">
        <v>1213</v>
      </c>
      <c r="D192" s="15" t="s">
        <v>1214</v>
      </c>
      <c r="E192" s="15" t="s">
        <v>1225</v>
      </c>
      <c r="F192" s="16">
        <v>39402</v>
      </c>
      <c r="G192" s="15" t="s">
        <v>446</v>
      </c>
      <c r="H192" s="15" t="s">
        <v>447</v>
      </c>
      <c r="I192" s="15" t="s">
        <v>466</v>
      </c>
      <c r="J192" s="15" t="s">
        <v>467</v>
      </c>
      <c r="K192" s="15"/>
      <c r="L192" s="15" t="s">
        <v>518</v>
      </c>
      <c r="M192" s="17">
        <v>0</v>
      </c>
      <c r="N192" s="17">
        <v>0</v>
      </c>
      <c r="O192" s="17">
        <v>0</v>
      </c>
      <c r="P192" s="17">
        <v>1.72</v>
      </c>
      <c r="Q192" s="17">
        <v>1</v>
      </c>
      <c r="R192" s="17">
        <v>4.9800000000000004</v>
      </c>
      <c r="S192" s="17">
        <v>0</v>
      </c>
      <c r="T192" s="17">
        <v>0</v>
      </c>
      <c r="U192" s="17"/>
      <c r="V192" s="17">
        <f>M192+N192+O192+P192+Q192+R192-P192-4</f>
        <v>1.9800000000000004</v>
      </c>
      <c r="W192" s="17">
        <f t="shared" si="26"/>
        <v>1</v>
      </c>
      <c r="X192" s="17">
        <f>N192+P192+R192-P192-4</f>
        <v>0.98000000000000043</v>
      </c>
      <c r="Y192" s="20">
        <f t="shared" si="28"/>
        <v>49.494949494949509</v>
      </c>
      <c r="Z192" s="17">
        <v>20</v>
      </c>
      <c r="AA192" s="17">
        <v>20</v>
      </c>
      <c r="AB192" s="17"/>
      <c r="AC192" s="17"/>
      <c r="AD192" s="17"/>
      <c r="AE192" s="17"/>
      <c r="AF192" s="17">
        <v>500</v>
      </c>
      <c r="AG192" s="17">
        <v>500</v>
      </c>
      <c r="AH192" s="17"/>
      <c r="AI192" s="17"/>
      <c r="AJ192" s="17">
        <v>0</v>
      </c>
      <c r="AK192" s="17">
        <v>0</v>
      </c>
      <c r="AL192" s="17">
        <v>0</v>
      </c>
      <c r="AM192" s="17">
        <v>0</v>
      </c>
      <c r="AN192" s="17">
        <v>20</v>
      </c>
      <c r="AO192" s="17">
        <v>20</v>
      </c>
      <c r="AP192" s="19">
        <v>226800</v>
      </c>
      <c r="AQ192" s="17">
        <v>0</v>
      </c>
      <c r="AR192" s="17">
        <v>0</v>
      </c>
      <c r="AS192" s="19">
        <v>192960</v>
      </c>
      <c r="AT192" s="17">
        <v>0</v>
      </c>
      <c r="AU192" s="17">
        <v>0</v>
      </c>
      <c r="AV192" s="17">
        <v>0</v>
      </c>
      <c r="AW192" s="17">
        <v>0</v>
      </c>
      <c r="AX192" s="19">
        <v>115000</v>
      </c>
      <c r="AY192" s="17">
        <v>0</v>
      </c>
      <c r="AZ192" s="17">
        <v>0</v>
      </c>
      <c r="BA192" s="19">
        <v>20000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7">
        <v>0</v>
      </c>
      <c r="BR192" s="50"/>
      <c r="BS192" s="50"/>
      <c r="BT192" s="19">
        <v>840000</v>
      </c>
      <c r="BU192" s="19">
        <v>811000</v>
      </c>
      <c r="BV192" s="19">
        <v>811000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/>
      <c r="CC192" s="17">
        <v>0</v>
      </c>
      <c r="CD192" s="17">
        <v>0</v>
      </c>
      <c r="CE192" s="17">
        <v>0</v>
      </c>
      <c r="CF192" s="17">
        <v>0</v>
      </c>
      <c r="CG192" s="19">
        <v>2925259</v>
      </c>
      <c r="CH192" s="19">
        <v>2940279</v>
      </c>
      <c r="CI192" s="17">
        <v>0</v>
      </c>
      <c r="CJ192" s="19">
        <v>2562356</v>
      </c>
      <c r="CK192" s="19">
        <v>2423859</v>
      </c>
      <c r="CL192" s="19">
        <v>2661081</v>
      </c>
      <c r="CM192" s="19">
        <v>3586316</v>
      </c>
      <c r="CN192" s="19">
        <v>226800</v>
      </c>
      <c r="CO192" s="17">
        <v>0</v>
      </c>
      <c r="CP192" s="23">
        <v>192960</v>
      </c>
      <c r="CQ192" s="59" t="s">
        <v>101</v>
      </c>
      <c r="CR192" s="60">
        <f t="shared" si="39"/>
        <v>1.9800000000000004</v>
      </c>
      <c r="CS192" s="59">
        <v>375000</v>
      </c>
      <c r="CT192" s="67">
        <f>CS192-(CS192*0.1)</f>
        <v>337500</v>
      </c>
      <c r="CU192" s="25">
        <f t="shared" si="38"/>
        <v>668250.00000000012</v>
      </c>
      <c r="CV192" s="25">
        <f t="shared" si="29"/>
        <v>668250.00000000012</v>
      </c>
      <c r="CW192" s="25">
        <f t="shared" si="30"/>
        <v>668250.00000000012</v>
      </c>
      <c r="CX192" s="67">
        <f t="shared" si="31"/>
        <v>668250.00000000012</v>
      </c>
      <c r="CY192" s="25">
        <f t="shared" si="32"/>
        <v>133650.00000000003</v>
      </c>
      <c r="CZ192" s="52">
        <f t="shared" si="34"/>
        <v>0.69263059701492558</v>
      </c>
      <c r="DB192" s="67"/>
      <c r="DC192" s="67"/>
      <c r="DD192" s="28"/>
      <c r="DE192" s="24" t="s">
        <v>123</v>
      </c>
    </row>
    <row r="193" spans="1:109" ht="24.95" hidden="1" customHeight="1" x14ac:dyDescent="0.3">
      <c r="A193" s="13" t="s">
        <v>1226</v>
      </c>
      <c r="B193" s="14" t="s">
        <v>1227</v>
      </c>
      <c r="C193" s="14" t="s">
        <v>1213</v>
      </c>
      <c r="D193" s="15" t="s">
        <v>1214</v>
      </c>
      <c r="E193" s="15" t="s">
        <v>1228</v>
      </c>
      <c r="F193" s="16">
        <v>39402</v>
      </c>
      <c r="G193" s="15" t="s">
        <v>446</v>
      </c>
      <c r="H193" s="15" t="s">
        <v>447</v>
      </c>
      <c r="I193" s="15" t="s">
        <v>466</v>
      </c>
      <c r="J193" s="15" t="s">
        <v>467</v>
      </c>
      <c r="K193" s="15" t="s">
        <v>474</v>
      </c>
      <c r="L193" s="15" t="s">
        <v>518</v>
      </c>
      <c r="M193" s="17">
        <v>0.5</v>
      </c>
      <c r="N193" s="17">
        <v>0</v>
      </c>
      <c r="O193" s="17">
        <v>0.17</v>
      </c>
      <c r="P193" s="17">
        <v>0</v>
      </c>
      <c r="Q193" s="17">
        <v>0</v>
      </c>
      <c r="R193" s="17">
        <v>0.45</v>
      </c>
      <c r="S193" s="17">
        <v>0</v>
      </c>
      <c r="T193" s="17">
        <v>0</v>
      </c>
      <c r="U193" s="17"/>
      <c r="V193" s="17">
        <f>M193+N193+O193+P193+Q193+R193-P193</f>
        <v>1.1200000000000001</v>
      </c>
      <c r="W193" s="17">
        <f t="shared" si="26"/>
        <v>0.67</v>
      </c>
      <c r="X193" s="17">
        <f>N193+P193+R193-P193</f>
        <v>0.45</v>
      </c>
      <c r="Y193" s="20">
        <f t="shared" si="28"/>
        <v>40.178571428571423</v>
      </c>
      <c r="Z193" s="17">
        <v>32</v>
      </c>
      <c r="AA193" s="17">
        <v>30</v>
      </c>
      <c r="AB193" s="17"/>
      <c r="AC193" s="17"/>
      <c r="AD193" s="17"/>
      <c r="AE193" s="17"/>
      <c r="AF193" s="17">
        <v>820</v>
      </c>
      <c r="AG193" s="17">
        <v>780</v>
      </c>
      <c r="AH193" s="17"/>
      <c r="AI193" s="17"/>
      <c r="AJ193" s="17">
        <v>0</v>
      </c>
      <c r="AK193" s="17">
        <v>0</v>
      </c>
      <c r="AL193" s="17">
        <v>0</v>
      </c>
      <c r="AM193" s="17">
        <v>0</v>
      </c>
      <c r="AN193" s="17">
        <v>30</v>
      </c>
      <c r="AO193" s="17">
        <v>30</v>
      </c>
      <c r="AP193" s="17">
        <v>0</v>
      </c>
      <c r="AQ193" s="19">
        <v>63800</v>
      </c>
      <c r="AR193" s="17">
        <v>0</v>
      </c>
      <c r="AS193" s="19">
        <v>200000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9">
        <v>30000</v>
      </c>
      <c r="AZ193" s="17">
        <v>0</v>
      </c>
      <c r="BA193" s="19">
        <v>30000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50"/>
      <c r="BS193" s="50"/>
      <c r="BT193" s="19">
        <v>392000</v>
      </c>
      <c r="BU193" s="19">
        <v>303000</v>
      </c>
      <c r="BV193" s="17">
        <v>0</v>
      </c>
      <c r="BW193" s="19">
        <v>150000</v>
      </c>
      <c r="BX193" s="17">
        <v>0</v>
      </c>
      <c r="BY193" s="17">
        <v>0</v>
      </c>
      <c r="BZ193" s="17">
        <v>0</v>
      </c>
      <c r="CA193" s="17">
        <v>0</v>
      </c>
      <c r="CB193" s="17"/>
      <c r="CC193" s="17">
        <v>0</v>
      </c>
      <c r="CD193" s="17">
        <v>0</v>
      </c>
      <c r="CE193" s="17">
        <v>0</v>
      </c>
      <c r="CF193" s="17">
        <v>0</v>
      </c>
      <c r="CG193" s="19">
        <v>43825</v>
      </c>
      <c r="CH193" s="19">
        <v>45005</v>
      </c>
      <c r="CI193" s="17">
        <v>0</v>
      </c>
      <c r="CJ193" s="19">
        <v>5496</v>
      </c>
      <c r="CK193" s="19">
        <v>392000</v>
      </c>
      <c r="CL193" s="19">
        <v>441805</v>
      </c>
      <c r="CM193" s="19">
        <v>385496</v>
      </c>
      <c r="CN193" s="17">
        <v>0</v>
      </c>
      <c r="CO193" s="19">
        <v>63800</v>
      </c>
      <c r="CP193" s="23">
        <v>200000</v>
      </c>
      <c r="CQ193" s="59" t="s">
        <v>101</v>
      </c>
      <c r="CR193" s="60">
        <f t="shared" si="39"/>
        <v>1.1200000000000001</v>
      </c>
      <c r="CS193" s="59">
        <v>375000</v>
      </c>
      <c r="CT193" s="67">
        <f>CS193-(CS193*0.1)</f>
        <v>337500</v>
      </c>
      <c r="CU193" s="25">
        <f t="shared" si="38"/>
        <v>378000.00000000006</v>
      </c>
      <c r="CV193" s="25">
        <f t="shared" si="29"/>
        <v>378000.00000000006</v>
      </c>
      <c r="CW193" s="25">
        <f t="shared" si="30"/>
        <v>378000.00000000006</v>
      </c>
      <c r="CX193" s="67">
        <f t="shared" si="31"/>
        <v>378000.00000000006</v>
      </c>
      <c r="CY193" s="25">
        <f t="shared" si="32"/>
        <v>75600.000000000015</v>
      </c>
      <c r="CZ193" s="52">
        <f t="shared" si="34"/>
        <v>0.37800000000000006</v>
      </c>
      <c r="DB193" s="67"/>
      <c r="DC193" s="67"/>
      <c r="DD193" s="28"/>
      <c r="DE193" s="24" t="s">
        <v>122</v>
      </c>
    </row>
    <row r="194" spans="1:109" ht="24.95" customHeight="1" x14ac:dyDescent="0.3">
      <c r="A194" s="13" t="s">
        <v>1229</v>
      </c>
      <c r="B194" s="14" t="s">
        <v>1230</v>
      </c>
      <c r="C194" s="14" t="s">
        <v>1231</v>
      </c>
      <c r="D194" s="15" t="s">
        <v>1232</v>
      </c>
      <c r="E194" s="15" t="s">
        <v>1233</v>
      </c>
      <c r="F194" s="16">
        <v>39330</v>
      </c>
      <c r="G194" s="15" t="s">
        <v>457</v>
      </c>
      <c r="H194" s="15" t="s">
        <v>458</v>
      </c>
      <c r="I194" s="15" t="s">
        <v>459</v>
      </c>
      <c r="J194" s="15" t="s">
        <v>460</v>
      </c>
      <c r="K194" s="15" t="s">
        <v>474</v>
      </c>
      <c r="L194" s="15" t="s">
        <v>462</v>
      </c>
      <c r="M194" s="17">
        <v>0</v>
      </c>
      <c r="N194" s="17">
        <v>0</v>
      </c>
      <c r="O194" s="17">
        <v>0</v>
      </c>
      <c r="P194" s="17">
        <v>0.01</v>
      </c>
      <c r="Q194" s="17">
        <v>0.8</v>
      </c>
      <c r="R194" s="17">
        <v>0.15</v>
      </c>
      <c r="S194" s="17">
        <v>0</v>
      </c>
      <c r="T194" s="17">
        <v>0</v>
      </c>
      <c r="U194" s="17"/>
      <c r="V194" s="17">
        <f t="shared" si="25"/>
        <v>0.96000000000000008</v>
      </c>
      <c r="W194" s="17">
        <f t="shared" si="26"/>
        <v>0.8</v>
      </c>
      <c r="X194" s="17">
        <f t="shared" si="27"/>
        <v>0.16</v>
      </c>
      <c r="Y194" s="20">
        <f t="shared" si="28"/>
        <v>16.666666666666664</v>
      </c>
      <c r="Z194" s="17">
        <v>195</v>
      </c>
      <c r="AA194" s="17">
        <v>200</v>
      </c>
      <c r="AB194" s="17"/>
      <c r="AC194" s="17"/>
      <c r="AD194" s="17"/>
      <c r="AE194" s="17"/>
      <c r="AF194" s="17">
        <v>792</v>
      </c>
      <c r="AG194" s="19">
        <v>1000</v>
      </c>
      <c r="AH194" s="17"/>
      <c r="AI194" s="17"/>
      <c r="AJ194" s="17"/>
      <c r="AK194" s="17"/>
      <c r="AL194" s="17"/>
      <c r="AM194" s="17"/>
      <c r="AN194" s="17"/>
      <c r="AO194" s="17"/>
      <c r="AP194" s="17">
        <v>0</v>
      </c>
      <c r="AQ194" s="19">
        <v>36700</v>
      </c>
      <c r="AR194" s="17">
        <v>0</v>
      </c>
      <c r="AS194" s="19">
        <v>81090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9">
        <v>5000</v>
      </c>
      <c r="AZ194" s="17">
        <v>0</v>
      </c>
      <c r="BA194" s="19">
        <v>10000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50"/>
      <c r="BS194" s="50"/>
      <c r="BT194" s="19">
        <v>554000</v>
      </c>
      <c r="BU194" s="19">
        <v>498000</v>
      </c>
      <c r="BV194" s="19">
        <v>423000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/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9">
        <v>26510</v>
      </c>
      <c r="CK194" s="19">
        <v>554000</v>
      </c>
      <c r="CL194" s="19">
        <v>539700</v>
      </c>
      <c r="CM194" s="19">
        <v>540600</v>
      </c>
      <c r="CN194" s="17">
        <v>0</v>
      </c>
      <c r="CO194" s="19">
        <v>36700</v>
      </c>
      <c r="CP194" s="23">
        <v>81090</v>
      </c>
      <c r="CQ194" s="59" t="s">
        <v>101</v>
      </c>
      <c r="CR194" s="60">
        <f t="shared" si="39"/>
        <v>0.96000000000000008</v>
      </c>
      <c r="CS194" s="59">
        <v>270000</v>
      </c>
      <c r="CT194" s="67">
        <f>CS194-(CS194*0.1)</f>
        <v>243000</v>
      </c>
      <c r="CU194" s="25">
        <f t="shared" si="38"/>
        <v>233280.00000000003</v>
      </c>
      <c r="CV194" s="25">
        <f t="shared" si="29"/>
        <v>233280.00000000003</v>
      </c>
      <c r="CW194" s="25">
        <f t="shared" si="30"/>
        <v>233280.00000000003</v>
      </c>
      <c r="CX194" s="67">
        <f t="shared" si="31"/>
        <v>233280.00000000003</v>
      </c>
      <c r="CY194" s="25">
        <f t="shared" si="32"/>
        <v>46656.000000000007</v>
      </c>
      <c r="CZ194" s="52">
        <f>DB194/CP194</f>
        <v>0.49327907263534343</v>
      </c>
      <c r="DA194" s="67">
        <f>CY194</f>
        <v>46656.000000000007</v>
      </c>
      <c r="DB194" s="67">
        <v>40000</v>
      </c>
      <c r="DC194" s="67" t="s">
        <v>150</v>
      </c>
      <c r="DD194" s="61">
        <f>AG194/(W194*2080)</f>
        <v>0.60096153846153844</v>
      </c>
      <c r="DE194" s="24"/>
    </row>
    <row r="195" spans="1:109" ht="24.95" hidden="1" customHeight="1" x14ac:dyDescent="0.3">
      <c r="A195" s="13" t="s">
        <v>1234</v>
      </c>
      <c r="B195" s="14" t="s">
        <v>1235</v>
      </c>
      <c r="C195" s="14" t="s">
        <v>1236</v>
      </c>
      <c r="D195" s="15" t="s">
        <v>1237</v>
      </c>
      <c r="E195" s="15" t="s">
        <v>1238</v>
      </c>
      <c r="F195" s="16">
        <v>39398</v>
      </c>
      <c r="G195" s="15" t="s">
        <v>446</v>
      </c>
      <c r="H195" s="15" t="s">
        <v>447</v>
      </c>
      <c r="I195" s="15" t="s">
        <v>466</v>
      </c>
      <c r="J195" s="15" t="s">
        <v>467</v>
      </c>
      <c r="K195" s="15" t="s">
        <v>450</v>
      </c>
      <c r="L195" s="15" t="s">
        <v>915</v>
      </c>
      <c r="M195" s="17">
        <v>0</v>
      </c>
      <c r="N195" s="17">
        <v>0</v>
      </c>
      <c r="O195" s="17">
        <v>0.16</v>
      </c>
      <c r="P195" s="17">
        <v>0.16</v>
      </c>
      <c r="Q195" s="17">
        <v>3.3</v>
      </c>
      <c r="R195" s="17">
        <v>1.03</v>
      </c>
      <c r="S195" s="17">
        <v>0</v>
      </c>
      <c r="T195" s="17">
        <v>0</v>
      </c>
      <c r="U195" s="17">
        <v>100</v>
      </c>
      <c r="V195" s="17">
        <f t="shared" si="25"/>
        <v>4.6499999999999995</v>
      </c>
      <c r="W195" s="17">
        <f t="shared" si="26"/>
        <v>3.46</v>
      </c>
      <c r="X195" s="17">
        <f t="shared" si="27"/>
        <v>1.19</v>
      </c>
      <c r="Y195" s="20">
        <f t="shared" si="28"/>
        <v>25.591397849462368</v>
      </c>
      <c r="Z195" s="17">
        <v>134</v>
      </c>
      <c r="AA195" s="17">
        <v>140</v>
      </c>
      <c r="AB195" s="17"/>
      <c r="AC195" s="17"/>
      <c r="AD195" s="17"/>
      <c r="AE195" s="17"/>
      <c r="AF195" s="19">
        <v>7029</v>
      </c>
      <c r="AG195" s="19">
        <v>7000</v>
      </c>
      <c r="AH195" s="17"/>
      <c r="AI195" s="17"/>
      <c r="AJ195" s="17">
        <v>0</v>
      </c>
      <c r="AK195" s="17">
        <v>0</v>
      </c>
      <c r="AL195" s="17">
        <v>0</v>
      </c>
      <c r="AM195" s="17">
        <v>0</v>
      </c>
      <c r="AN195" s="17">
        <v>140</v>
      </c>
      <c r="AO195" s="17">
        <v>140</v>
      </c>
      <c r="AP195" s="19">
        <v>250000</v>
      </c>
      <c r="AQ195" s="19">
        <v>191600</v>
      </c>
      <c r="AR195" s="17">
        <v>0</v>
      </c>
      <c r="AS195" s="19">
        <v>454200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50"/>
      <c r="BS195" s="50"/>
      <c r="BT195" s="19">
        <v>691000</v>
      </c>
      <c r="BU195" s="19">
        <v>703000</v>
      </c>
      <c r="BV195" s="19">
        <v>597000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/>
      <c r="CC195" s="17">
        <v>0</v>
      </c>
      <c r="CD195" s="17">
        <v>0</v>
      </c>
      <c r="CE195" s="17">
        <v>0</v>
      </c>
      <c r="CF195" s="17">
        <v>0</v>
      </c>
      <c r="CG195" s="19">
        <v>680066</v>
      </c>
      <c r="CH195" s="19">
        <v>804832</v>
      </c>
      <c r="CI195" s="19">
        <v>100000</v>
      </c>
      <c r="CJ195" s="19">
        <v>734683</v>
      </c>
      <c r="CK195" s="19">
        <v>1542506</v>
      </c>
      <c r="CL195" s="19">
        <v>1625264</v>
      </c>
      <c r="CM195" s="19">
        <v>1885883</v>
      </c>
      <c r="CN195" s="19">
        <v>250000</v>
      </c>
      <c r="CO195" s="19">
        <v>191600</v>
      </c>
      <c r="CP195" s="23">
        <v>454200</v>
      </c>
      <c r="CQ195" s="59" t="s">
        <v>101</v>
      </c>
      <c r="CR195" s="60">
        <f t="shared" si="39"/>
        <v>4.6499999999999995</v>
      </c>
      <c r="CS195" s="59">
        <v>290000</v>
      </c>
      <c r="CT195" s="67">
        <f t="shared" ref="CT195:CT201" si="40">CS195</f>
        <v>290000</v>
      </c>
      <c r="CU195" s="25">
        <f t="shared" si="38"/>
        <v>1348499.9999999998</v>
      </c>
      <c r="CV195" s="25">
        <f t="shared" si="29"/>
        <v>1348499.9999999998</v>
      </c>
      <c r="CW195" s="25">
        <f t="shared" si="30"/>
        <v>1348499.9999999998</v>
      </c>
      <c r="CX195" s="67">
        <f t="shared" si="31"/>
        <v>1348499.9999999998</v>
      </c>
      <c r="CY195" s="25">
        <f t="shared" si="32"/>
        <v>269699.99999999994</v>
      </c>
      <c r="CZ195" s="52">
        <f t="shared" si="34"/>
        <v>0.59379128137384396</v>
      </c>
      <c r="DB195" s="67"/>
      <c r="DC195" s="67"/>
      <c r="DD195" s="28"/>
      <c r="DE195" s="24"/>
    </row>
    <row r="196" spans="1:109" ht="24.95" hidden="1" customHeight="1" x14ac:dyDescent="0.3">
      <c r="A196" s="13" t="s">
        <v>1239</v>
      </c>
      <c r="B196" s="14" t="s">
        <v>1240</v>
      </c>
      <c r="C196" s="14" t="s">
        <v>1241</v>
      </c>
      <c r="D196" s="15" t="s">
        <v>1242</v>
      </c>
      <c r="E196" s="15" t="s">
        <v>1243</v>
      </c>
      <c r="F196" s="16">
        <v>39238</v>
      </c>
      <c r="G196" s="15" t="s">
        <v>446</v>
      </c>
      <c r="H196" s="15" t="s">
        <v>447</v>
      </c>
      <c r="I196" s="15" t="s">
        <v>448</v>
      </c>
      <c r="J196" s="15" t="s">
        <v>449</v>
      </c>
      <c r="K196" s="15" t="s">
        <v>450</v>
      </c>
      <c r="L196" s="15" t="s">
        <v>451</v>
      </c>
      <c r="M196" s="17">
        <v>2.25</v>
      </c>
      <c r="N196" s="17">
        <v>0</v>
      </c>
      <c r="O196" s="17">
        <v>0.31</v>
      </c>
      <c r="P196" s="17">
        <v>0.05</v>
      </c>
      <c r="Q196" s="17">
        <v>3.5</v>
      </c>
      <c r="R196" s="17">
        <v>1</v>
      </c>
      <c r="S196" s="17">
        <v>0</v>
      </c>
      <c r="T196" s="17">
        <v>0</v>
      </c>
      <c r="U196" s="17"/>
      <c r="V196" s="17">
        <f t="shared" ref="V196:V259" si="41">M196+N196+O196+P196+Q196+R196</f>
        <v>7.1099999999999994</v>
      </c>
      <c r="W196" s="17">
        <f t="shared" ref="W196:W259" si="42">M196+O196+Q196</f>
        <v>6.0600000000000005</v>
      </c>
      <c r="X196" s="17">
        <f t="shared" ref="X196:X259" si="43">N196+P196+R196</f>
        <v>1.05</v>
      </c>
      <c r="Y196" s="20">
        <f t="shared" ref="Y196:Y259" si="44">(X196/V196)*100</f>
        <v>14.76793248945148</v>
      </c>
      <c r="Z196" s="17">
        <v>43</v>
      </c>
      <c r="AA196" s="17">
        <v>40</v>
      </c>
      <c r="AB196" s="17"/>
      <c r="AC196" s="17"/>
      <c r="AD196" s="17"/>
      <c r="AE196" s="17"/>
      <c r="AF196" s="19">
        <v>6635</v>
      </c>
      <c r="AG196" s="19">
        <v>7200</v>
      </c>
      <c r="AH196" s="17"/>
      <c r="AI196" s="17"/>
      <c r="AJ196" s="17">
        <v>8</v>
      </c>
      <c r="AK196" s="17">
        <v>8</v>
      </c>
      <c r="AL196" s="17">
        <v>6</v>
      </c>
      <c r="AM196" s="17">
        <v>2</v>
      </c>
      <c r="AN196" s="17">
        <v>16</v>
      </c>
      <c r="AO196" s="17">
        <v>40</v>
      </c>
      <c r="AP196" s="19">
        <v>331300</v>
      </c>
      <c r="AQ196" s="19">
        <v>218200</v>
      </c>
      <c r="AR196" s="17">
        <v>0</v>
      </c>
      <c r="AS196" s="19">
        <v>500000</v>
      </c>
      <c r="AT196" s="17">
        <v>0</v>
      </c>
      <c r="AU196" s="17">
        <v>0</v>
      </c>
      <c r="AV196" s="17">
        <v>0</v>
      </c>
      <c r="AW196" s="17">
        <v>0</v>
      </c>
      <c r="AX196" s="19">
        <v>60000</v>
      </c>
      <c r="AY196" s="19">
        <v>105200</v>
      </c>
      <c r="AZ196" s="17">
        <v>0</v>
      </c>
      <c r="BA196" s="19">
        <v>50000</v>
      </c>
      <c r="BB196" s="17">
        <v>0</v>
      </c>
      <c r="BC196" s="17">
        <v>0</v>
      </c>
      <c r="BD196" s="17">
        <v>0</v>
      </c>
      <c r="BE196" s="17">
        <v>0</v>
      </c>
      <c r="BF196" s="19">
        <v>505544</v>
      </c>
      <c r="BG196" s="19">
        <v>646757</v>
      </c>
      <c r="BH196" s="19">
        <v>100000</v>
      </c>
      <c r="BI196" s="19">
        <v>500000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50">
        <f>80*AG196</f>
        <v>576000</v>
      </c>
      <c r="BS196" s="50"/>
      <c r="BT196" s="19">
        <v>600000</v>
      </c>
      <c r="BU196" s="19">
        <v>720000</v>
      </c>
      <c r="BV196" s="19">
        <v>792000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/>
      <c r="CC196" s="17">
        <v>0</v>
      </c>
      <c r="CD196" s="17">
        <v>0</v>
      </c>
      <c r="CE196" s="17">
        <v>0</v>
      </c>
      <c r="CF196" s="17">
        <v>0</v>
      </c>
      <c r="CG196" s="19">
        <v>352459</v>
      </c>
      <c r="CH196" s="19">
        <v>45432</v>
      </c>
      <c r="CI196" s="19">
        <v>30000</v>
      </c>
      <c r="CJ196" s="19">
        <v>19000</v>
      </c>
      <c r="CK196" s="19">
        <v>1847751</v>
      </c>
      <c r="CL196" s="19">
        <v>1733294</v>
      </c>
      <c r="CM196" s="19">
        <v>1991000</v>
      </c>
      <c r="CN196" s="19">
        <v>331300</v>
      </c>
      <c r="CO196" s="19">
        <v>218200</v>
      </c>
      <c r="CP196" s="23">
        <v>500000</v>
      </c>
      <c r="CQ196" s="59" t="s">
        <v>98</v>
      </c>
      <c r="CR196" s="59">
        <f>AG196</f>
        <v>7200</v>
      </c>
      <c r="CS196" s="59">
        <v>350</v>
      </c>
      <c r="CT196" s="67">
        <f t="shared" si="40"/>
        <v>350</v>
      </c>
      <c r="CU196" s="25">
        <f t="shared" si="38"/>
        <v>2520000</v>
      </c>
      <c r="CV196" s="25">
        <f t="shared" ref="CV196:CV259" si="45">CU196-BR196-BS196-CB196</f>
        <v>1944000</v>
      </c>
      <c r="CW196" s="25">
        <f t="shared" ref="CW196:CW259" si="46">CV196-BD196-BE196</f>
        <v>1944000</v>
      </c>
      <c r="CX196" s="67">
        <f t="shared" ref="CX196:CX259" si="47">CW196</f>
        <v>1944000</v>
      </c>
      <c r="CY196" s="25">
        <f t="shared" ref="CY196:CY259" si="48">CX196*0.2</f>
        <v>388800</v>
      </c>
      <c r="CZ196" s="52">
        <f t="shared" ref="CZ196:CZ258" si="49">CY196/CP196</f>
        <v>0.77759999999999996</v>
      </c>
      <c r="DB196" s="67"/>
      <c r="DC196" s="67"/>
      <c r="DD196" s="28"/>
      <c r="DE196" s="24"/>
    </row>
    <row r="197" spans="1:109" ht="24.95" hidden="1" customHeight="1" x14ac:dyDescent="0.3">
      <c r="A197" s="13" t="s">
        <v>1244</v>
      </c>
      <c r="B197" s="14" t="s">
        <v>1245</v>
      </c>
      <c r="C197" s="14" t="s">
        <v>1241</v>
      </c>
      <c r="D197" s="15" t="s">
        <v>1242</v>
      </c>
      <c r="E197" s="15" t="s">
        <v>1246</v>
      </c>
      <c r="F197" s="16">
        <v>39238</v>
      </c>
      <c r="G197" s="15" t="s">
        <v>446</v>
      </c>
      <c r="H197" s="15" t="s">
        <v>447</v>
      </c>
      <c r="I197" s="15" t="s">
        <v>466</v>
      </c>
      <c r="J197" s="15" t="s">
        <v>126</v>
      </c>
      <c r="K197" s="15" t="s">
        <v>461</v>
      </c>
      <c r="L197" s="15" t="s">
        <v>451</v>
      </c>
      <c r="M197" s="17">
        <v>0</v>
      </c>
      <c r="N197" s="17">
        <v>0</v>
      </c>
      <c r="O197" s="17">
        <v>0.35</v>
      </c>
      <c r="P197" s="17">
        <v>0</v>
      </c>
      <c r="Q197" s="17">
        <v>0.18</v>
      </c>
      <c r="R197" s="17">
        <v>0.02</v>
      </c>
      <c r="S197" s="17">
        <v>0</v>
      </c>
      <c r="T197" s="17">
        <v>0</v>
      </c>
      <c r="U197" s="17"/>
      <c r="V197" s="17">
        <f t="shared" si="41"/>
        <v>0.55000000000000004</v>
      </c>
      <c r="W197" s="17">
        <f t="shared" si="42"/>
        <v>0.53</v>
      </c>
      <c r="X197" s="17">
        <f t="shared" si="43"/>
        <v>0.02</v>
      </c>
      <c r="Y197" s="20">
        <f t="shared" si="44"/>
        <v>3.6363636363636362</v>
      </c>
      <c r="Z197" s="17">
        <v>50</v>
      </c>
      <c r="AA197" s="17">
        <v>50</v>
      </c>
      <c r="AB197" s="17"/>
      <c r="AC197" s="17"/>
      <c r="AD197" s="17"/>
      <c r="AE197" s="17"/>
      <c r="AF197" s="19">
        <v>1296</v>
      </c>
      <c r="AG197" s="19">
        <v>1300</v>
      </c>
      <c r="AH197" s="17"/>
      <c r="AI197" s="17"/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9">
        <v>27900</v>
      </c>
      <c r="AR197" s="17">
        <v>0</v>
      </c>
      <c r="AS197" s="19">
        <v>95000</v>
      </c>
      <c r="AT197" s="17">
        <v>0</v>
      </c>
      <c r="AU197" s="17">
        <v>0</v>
      </c>
      <c r="AV197" s="17">
        <v>0</v>
      </c>
      <c r="AW197" s="17">
        <v>0</v>
      </c>
      <c r="AX197" s="19">
        <v>103600</v>
      </c>
      <c r="AY197" s="19">
        <v>6300</v>
      </c>
      <c r="AZ197" s="17">
        <v>0</v>
      </c>
      <c r="BA197" s="19">
        <v>35000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50"/>
      <c r="BS197" s="50"/>
      <c r="BT197" s="19">
        <v>82000</v>
      </c>
      <c r="BU197" s="19">
        <v>95000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/>
      <c r="CC197" s="17">
        <v>0</v>
      </c>
      <c r="CD197" s="17">
        <v>0</v>
      </c>
      <c r="CE197" s="17">
        <v>0</v>
      </c>
      <c r="CF197" s="17">
        <v>0</v>
      </c>
      <c r="CG197" s="19">
        <v>4400</v>
      </c>
      <c r="CH197" s="19">
        <v>14000</v>
      </c>
      <c r="CI197" s="19">
        <v>8000</v>
      </c>
      <c r="CJ197" s="19">
        <v>2000</v>
      </c>
      <c r="CK197" s="19">
        <v>190000</v>
      </c>
      <c r="CL197" s="19">
        <v>143200</v>
      </c>
      <c r="CM197" s="19">
        <v>140000</v>
      </c>
      <c r="CN197" s="17">
        <v>0</v>
      </c>
      <c r="CO197" s="19">
        <v>27900</v>
      </c>
      <c r="CP197" s="23">
        <v>95000</v>
      </c>
      <c r="CQ197" s="59" t="s">
        <v>101</v>
      </c>
      <c r="CR197" s="60">
        <f>V197</f>
        <v>0.55000000000000004</v>
      </c>
      <c r="CS197" s="59">
        <v>270000</v>
      </c>
      <c r="CT197" s="67">
        <f t="shared" si="40"/>
        <v>270000</v>
      </c>
      <c r="CU197" s="25">
        <f t="shared" si="38"/>
        <v>148500</v>
      </c>
      <c r="CV197" s="25">
        <f t="shared" si="45"/>
        <v>148500</v>
      </c>
      <c r="CW197" s="25">
        <f t="shared" si="46"/>
        <v>148500</v>
      </c>
      <c r="CX197" s="67">
        <f t="shared" si="47"/>
        <v>148500</v>
      </c>
      <c r="CY197" s="25">
        <f t="shared" si="48"/>
        <v>29700</v>
      </c>
      <c r="CZ197" s="52">
        <f t="shared" si="49"/>
        <v>0.31263157894736843</v>
      </c>
      <c r="DB197" s="67"/>
      <c r="DC197" s="67"/>
      <c r="DD197" s="28"/>
      <c r="DE197" s="24"/>
    </row>
    <row r="198" spans="1:109" s="86" customFormat="1" ht="24.95" customHeight="1" x14ac:dyDescent="0.3">
      <c r="A198" s="76" t="s">
        <v>1247</v>
      </c>
      <c r="B198" s="77" t="s">
        <v>1248</v>
      </c>
      <c r="C198" s="14" t="s">
        <v>1249</v>
      </c>
      <c r="D198" s="78" t="s">
        <v>1250</v>
      </c>
      <c r="E198" s="78" t="s">
        <v>1251</v>
      </c>
      <c r="F198" s="16">
        <v>39239</v>
      </c>
      <c r="G198" s="15" t="s">
        <v>457</v>
      </c>
      <c r="H198" s="15" t="s">
        <v>458</v>
      </c>
      <c r="I198" s="15" t="s">
        <v>459</v>
      </c>
      <c r="J198" s="78" t="s">
        <v>460</v>
      </c>
      <c r="K198" s="78" t="s">
        <v>474</v>
      </c>
      <c r="L198" s="78" t="s">
        <v>566</v>
      </c>
      <c r="M198" s="17">
        <v>1</v>
      </c>
      <c r="N198" s="17">
        <v>0</v>
      </c>
      <c r="O198" s="17">
        <v>0</v>
      </c>
      <c r="P198" s="17">
        <v>0</v>
      </c>
      <c r="Q198" s="17">
        <v>1</v>
      </c>
      <c r="R198" s="17">
        <v>0.25</v>
      </c>
      <c r="S198" s="17">
        <v>0</v>
      </c>
      <c r="T198" s="17">
        <v>0</v>
      </c>
      <c r="U198" s="17"/>
      <c r="V198" s="79">
        <f t="shared" si="41"/>
        <v>2.25</v>
      </c>
      <c r="W198" s="79">
        <f t="shared" si="42"/>
        <v>2</v>
      </c>
      <c r="X198" s="79">
        <f t="shared" si="43"/>
        <v>0.25</v>
      </c>
      <c r="Y198" s="80">
        <f t="shared" si="44"/>
        <v>11.111111111111111</v>
      </c>
      <c r="Z198" s="17">
        <v>281</v>
      </c>
      <c r="AA198" s="17">
        <v>250</v>
      </c>
      <c r="AB198" s="17"/>
      <c r="AC198" s="17"/>
      <c r="AD198" s="17"/>
      <c r="AE198" s="17"/>
      <c r="AF198" s="17">
        <v>731</v>
      </c>
      <c r="AG198" s="17">
        <v>700</v>
      </c>
      <c r="AH198" s="17"/>
      <c r="AI198" s="17"/>
      <c r="AJ198" s="17"/>
      <c r="AK198" s="17"/>
      <c r="AL198" s="17"/>
      <c r="AM198" s="17"/>
      <c r="AN198" s="17"/>
      <c r="AO198" s="17"/>
      <c r="AP198" s="19">
        <v>100000</v>
      </c>
      <c r="AQ198" s="81">
        <v>80700</v>
      </c>
      <c r="AR198" s="17">
        <v>0</v>
      </c>
      <c r="AS198" s="19">
        <v>625800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50"/>
      <c r="BS198" s="50"/>
      <c r="BT198" s="81">
        <v>225000</v>
      </c>
      <c r="BU198" s="81">
        <v>360000</v>
      </c>
      <c r="BV198" s="81">
        <v>250000</v>
      </c>
      <c r="BW198" s="79">
        <v>0</v>
      </c>
      <c r="BX198" s="17">
        <v>0</v>
      </c>
      <c r="BY198" s="17">
        <v>0</v>
      </c>
      <c r="BZ198" s="17">
        <v>0</v>
      </c>
      <c r="CA198" s="17">
        <v>0</v>
      </c>
      <c r="CB198" s="17"/>
      <c r="CC198" s="17">
        <v>0</v>
      </c>
      <c r="CD198" s="17">
        <v>0</v>
      </c>
      <c r="CE198" s="17">
        <v>0</v>
      </c>
      <c r="CF198" s="17">
        <v>0</v>
      </c>
      <c r="CG198" s="19">
        <v>234513</v>
      </c>
      <c r="CH198" s="19">
        <v>215087</v>
      </c>
      <c r="CI198" s="19">
        <v>100000</v>
      </c>
      <c r="CJ198" s="19">
        <v>186200</v>
      </c>
      <c r="CK198" s="81">
        <v>559513</v>
      </c>
      <c r="CL198" s="81">
        <v>655787</v>
      </c>
      <c r="CM198" s="81">
        <v>1162000</v>
      </c>
      <c r="CN198" s="81">
        <v>100000</v>
      </c>
      <c r="CO198" s="81">
        <v>80700</v>
      </c>
      <c r="CP198" s="82">
        <v>625800</v>
      </c>
      <c r="CQ198" s="83" t="s">
        <v>101</v>
      </c>
      <c r="CR198" s="84">
        <f>V198</f>
        <v>2.25</v>
      </c>
      <c r="CS198" s="83">
        <v>270000</v>
      </c>
      <c r="CT198" s="83">
        <f t="shared" si="40"/>
        <v>270000</v>
      </c>
      <c r="CU198" s="83">
        <f t="shared" si="38"/>
        <v>607500</v>
      </c>
      <c r="CV198" s="83">
        <f t="shared" si="45"/>
        <v>607500</v>
      </c>
      <c r="CW198" s="83">
        <f t="shared" si="46"/>
        <v>607500</v>
      </c>
      <c r="CX198" s="83">
        <f t="shared" si="47"/>
        <v>607500</v>
      </c>
      <c r="CY198" s="83">
        <f t="shared" si="48"/>
        <v>121500</v>
      </c>
      <c r="CZ198" s="52">
        <f>DB198/CP198</f>
        <v>0.19175455417066156</v>
      </c>
      <c r="DA198" s="67">
        <f>CY198</f>
        <v>121500</v>
      </c>
      <c r="DB198" s="83">
        <v>120000</v>
      </c>
      <c r="DC198" s="83"/>
      <c r="DD198" s="85">
        <f>AG198/(W198*2080)</f>
        <v>0.16826923076923078</v>
      </c>
      <c r="DE198" s="87" t="s">
        <v>111</v>
      </c>
    </row>
    <row r="199" spans="1:109" ht="24.95" hidden="1" customHeight="1" x14ac:dyDescent="0.3">
      <c r="A199" s="13" t="s">
        <v>1252</v>
      </c>
      <c r="B199" s="14" t="s">
        <v>1253</v>
      </c>
      <c r="C199" s="14" t="s">
        <v>1249</v>
      </c>
      <c r="D199" s="15" t="s">
        <v>1250</v>
      </c>
      <c r="E199" s="15" t="s">
        <v>1254</v>
      </c>
      <c r="F199" s="16">
        <v>39239</v>
      </c>
      <c r="G199" s="15" t="s">
        <v>446</v>
      </c>
      <c r="H199" s="15" t="s">
        <v>447</v>
      </c>
      <c r="I199" s="15" t="s">
        <v>466</v>
      </c>
      <c r="J199" s="15" t="s">
        <v>626</v>
      </c>
      <c r="K199" s="15" t="s">
        <v>474</v>
      </c>
      <c r="L199" s="15" t="s">
        <v>542</v>
      </c>
      <c r="M199" s="17">
        <v>1</v>
      </c>
      <c r="N199" s="17">
        <v>0</v>
      </c>
      <c r="O199" s="17">
        <v>0</v>
      </c>
      <c r="P199" s="17">
        <v>0.21</v>
      </c>
      <c r="Q199" s="17">
        <v>1</v>
      </c>
      <c r="R199" s="17">
        <v>0.25</v>
      </c>
      <c r="S199" s="17">
        <v>0</v>
      </c>
      <c r="T199" s="17">
        <v>0</v>
      </c>
      <c r="U199" s="17"/>
      <c r="V199" s="17">
        <f t="shared" si="41"/>
        <v>2.46</v>
      </c>
      <c r="W199" s="17">
        <f t="shared" si="42"/>
        <v>2</v>
      </c>
      <c r="X199" s="17">
        <f t="shared" si="43"/>
        <v>0.45999999999999996</v>
      </c>
      <c r="Y199" s="20">
        <f t="shared" si="44"/>
        <v>18.699186991869919</v>
      </c>
      <c r="Z199" s="17">
        <v>231</v>
      </c>
      <c r="AA199" s="17">
        <v>200</v>
      </c>
      <c r="AB199" s="17"/>
      <c r="AC199" s="17"/>
      <c r="AD199" s="17"/>
      <c r="AE199" s="17"/>
      <c r="AF199" s="19">
        <v>1982</v>
      </c>
      <c r="AG199" s="19">
        <v>2000</v>
      </c>
      <c r="AH199" s="17"/>
      <c r="AI199" s="17"/>
      <c r="AJ199" s="17"/>
      <c r="AK199" s="17"/>
      <c r="AL199" s="17"/>
      <c r="AM199" s="17"/>
      <c r="AN199" s="17"/>
      <c r="AO199" s="17"/>
      <c r="AP199" s="19">
        <v>125000</v>
      </c>
      <c r="AQ199" s="19">
        <v>99100</v>
      </c>
      <c r="AR199" s="17">
        <v>0</v>
      </c>
      <c r="AS199" s="19">
        <v>685000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50"/>
      <c r="BS199" s="50"/>
      <c r="BT199" s="19">
        <v>225000</v>
      </c>
      <c r="BU199" s="19">
        <v>410000</v>
      </c>
      <c r="BV199" s="17">
        <v>0</v>
      </c>
      <c r="BW199" s="19">
        <v>410000</v>
      </c>
      <c r="BX199" s="17">
        <v>0</v>
      </c>
      <c r="BY199" s="17">
        <v>0</v>
      </c>
      <c r="BZ199" s="17">
        <v>0</v>
      </c>
      <c r="CA199" s="17">
        <v>0</v>
      </c>
      <c r="CB199" s="17"/>
      <c r="CC199" s="17">
        <v>0</v>
      </c>
      <c r="CD199" s="17">
        <v>0</v>
      </c>
      <c r="CE199" s="17">
        <v>0</v>
      </c>
      <c r="CF199" s="17">
        <v>0</v>
      </c>
      <c r="CG199" s="19">
        <v>200000</v>
      </c>
      <c r="CH199" s="19">
        <v>213154</v>
      </c>
      <c r="CI199" s="19">
        <v>90000</v>
      </c>
      <c r="CJ199" s="19">
        <v>65000</v>
      </c>
      <c r="CK199" s="19">
        <v>550000</v>
      </c>
      <c r="CL199" s="19">
        <v>722254</v>
      </c>
      <c r="CM199" s="19">
        <v>1250000</v>
      </c>
      <c r="CN199" s="19">
        <v>125000</v>
      </c>
      <c r="CO199" s="19">
        <v>99100</v>
      </c>
      <c r="CP199" s="23">
        <v>685000</v>
      </c>
      <c r="CQ199" s="59" t="s">
        <v>83</v>
      </c>
      <c r="CR199" s="60">
        <f>W199</f>
        <v>2</v>
      </c>
      <c r="CS199" s="59">
        <v>300000</v>
      </c>
      <c r="CT199" s="67">
        <f t="shared" si="40"/>
        <v>300000</v>
      </c>
      <c r="CU199" s="25">
        <f t="shared" si="38"/>
        <v>600000</v>
      </c>
      <c r="CV199" s="25">
        <f t="shared" si="45"/>
        <v>600000</v>
      </c>
      <c r="CW199" s="25">
        <f t="shared" si="46"/>
        <v>600000</v>
      </c>
      <c r="CX199" s="67">
        <f t="shared" si="47"/>
        <v>600000</v>
      </c>
      <c r="CY199" s="25">
        <f t="shared" si="48"/>
        <v>120000</v>
      </c>
      <c r="CZ199" s="52">
        <f t="shared" si="49"/>
        <v>0.17518248175182483</v>
      </c>
      <c r="DB199" s="67"/>
      <c r="DC199" s="67"/>
      <c r="DD199" s="61">
        <f>AG199/(W199*2080)</f>
        <v>0.48076923076923078</v>
      </c>
      <c r="DE199" s="24"/>
    </row>
    <row r="200" spans="1:109" ht="24.95" hidden="1" customHeight="1" x14ac:dyDescent="0.3">
      <c r="A200" s="13" t="s">
        <v>1255</v>
      </c>
      <c r="B200" s="14" t="s">
        <v>1256</v>
      </c>
      <c r="C200" s="14" t="s">
        <v>1257</v>
      </c>
      <c r="D200" s="15" t="s">
        <v>1258</v>
      </c>
      <c r="E200" s="15" t="s">
        <v>1259</v>
      </c>
      <c r="F200" s="16">
        <v>39353</v>
      </c>
      <c r="G200" s="15" t="s">
        <v>446</v>
      </c>
      <c r="H200" s="15" t="s">
        <v>447</v>
      </c>
      <c r="I200" s="15" t="s">
        <v>466</v>
      </c>
      <c r="J200" s="15" t="s">
        <v>496</v>
      </c>
      <c r="K200" s="15"/>
      <c r="L200" s="15" t="s">
        <v>542</v>
      </c>
      <c r="M200" s="17">
        <v>0</v>
      </c>
      <c r="N200" s="17">
        <v>0</v>
      </c>
      <c r="O200" s="17">
        <v>0.23</v>
      </c>
      <c r="P200" s="17">
        <v>0</v>
      </c>
      <c r="Q200" s="17">
        <v>2.25</v>
      </c>
      <c r="R200" s="17">
        <v>0.75</v>
      </c>
      <c r="S200" s="17">
        <v>0</v>
      </c>
      <c r="T200" s="17">
        <v>0</v>
      </c>
      <c r="U200" s="17"/>
      <c r="V200" s="17">
        <f t="shared" si="41"/>
        <v>3.23</v>
      </c>
      <c r="W200" s="17">
        <f t="shared" si="42"/>
        <v>2.48</v>
      </c>
      <c r="X200" s="17">
        <f t="shared" si="43"/>
        <v>0.75</v>
      </c>
      <c r="Y200" s="20">
        <f t="shared" si="44"/>
        <v>23.219814241486066</v>
      </c>
      <c r="Z200" s="17">
        <v>118</v>
      </c>
      <c r="AA200" s="17">
        <v>125</v>
      </c>
      <c r="AB200" s="17">
        <v>56</v>
      </c>
      <c r="AC200" s="17">
        <v>56</v>
      </c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9">
        <v>240000</v>
      </c>
      <c r="AQ200" s="19">
        <v>755800</v>
      </c>
      <c r="AR200" s="17">
        <v>0</v>
      </c>
      <c r="AS200" s="19">
        <v>275000</v>
      </c>
      <c r="AT200" s="17">
        <v>0</v>
      </c>
      <c r="AU200" s="17">
        <v>0</v>
      </c>
      <c r="AV200" s="17">
        <v>0</v>
      </c>
      <c r="AW200" s="17">
        <v>0</v>
      </c>
      <c r="AX200" s="19">
        <v>190000</v>
      </c>
      <c r="AY200" s="19">
        <v>21000</v>
      </c>
      <c r="AZ200" s="17">
        <v>0</v>
      </c>
      <c r="BA200" s="19">
        <v>50020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9">
        <v>635149</v>
      </c>
      <c r="BK200" s="19">
        <v>884985</v>
      </c>
      <c r="BL200" s="17">
        <v>0</v>
      </c>
      <c r="BM200" s="19">
        <v>800000</v>
      </c>
      <c r="BN200" s="17">
        <v>0</v>
      </c>
      <c r="BO200" s="17">
        <v>0</v>
      </c>
      <c r="BP200" s="17">
        <v>0</v>
      </c>
      <c r="BQ200" s="17">
        <v>0</v>
      </c>
      <c r="BR200" s="50"/>
      <c r="BS200" s="50"/>
      <c r="BT200" s="19">
        <v>1683000</v>
      </c>
      <c r="BU200" s="19">
        <v>1498000</v>
      </c>
      <c r="BV200" s="19">
        <v>1477000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/>
      <c r="CC200" s="17">
        <v>0</v>
      </c>
      <c r="CD200" s="17">
        <v>0</v>
      </c>
      <c r="CE200" s="17">
        <v>0</v>
      </c>
      <c r="CF200" s="17">
        <v>0</v>
      </c>
      <c r="CG200" s="19">
        <v>290000</v>
      </c>
      <c r="CH200" s="19">
        <v>290000</v>
      </c>
      <c r="CI200" s="17">
        <v>0</v>
      </c>
      <c r="CJ200" s="17">
        <v>0</v>
      </c>
      <c r="CK200" s="19">
        <v>3018149</v>
      </c>
      <c r="CL200" s="19">
        <v>3179785</v>
      </c>
      <c r="CM200" s="19">
        <v>2602020</v>
      </c>
      <c r="CN200" s="19">
        <v>240000</v>
      </c>
      <c r="CO200" s="19">
        <v>755800</v>
      </c>
      <c r="CP200" s="23">
        <v>275000</v>
      </c>
      <c r="CQ200" s="59" t="s">
        <v>72</v>
      </c>
      <c r="CR200" s="59">
        <f>AC200</f>
        <v>56</v>
      </c>
      <c r="CS200" s="59">
        <v>110000</v>
      </c>
      <c r="CT200" s="67">
        <f t="shared" si="40"/>
        <v>110000</v>
      </c>
      <c r="CU200" s="25">
        <f t="shared" si="38"/>
        <v>6160000</v>
      </c>
      <c r="CV200" s="25">
        <f t="shared" si="45"/>
        <v>6160000</v>
      </c>
      <c r="CW200" s="25">
        <f t="shared" si="46"/>
        <v>6160000</v>
      </c>
      <c r="CX200" s="67">
        <f t="shared" si="47"/>
        <v>6160000</v>
      </c>
      <c r="CY200" s="25">
        <f t="shared" si="48"/>
        <v>1232000</v>
      </c>
      <c r="CZ200" s="52">
        <f t="shared" si="49"/>
        <v>4.4800000000000004</v>
      </c>
      <c r="DB200" s="67"/>
      <c r="DC200" s="67"/>
      <c r="DD200" s="28"/>
      <c r="DE200" s="24"/>
    </row>
    <row r="201" spans="1:109" ht="24.95" hidden="1" customHeight="1" x14ac:dyDescent="0.3">
      <c r="A201" s="13" t="s">
        <v>1260</v>
      </c>
      <c r="B201" s="14" t="s">
        <v>1261</v>
      </c>
      <c r="C201" s="14" t="s">
        <v>1262</v>
      </c>
      <c r="D201" s="15" t="s">
        <v>1263</v>
      </c>
      <c r="E201" s="15" t="s">
        <v>1264</v>
      </c>
      <c r="F201" s="16">
        <v>40053</v>
      </c>
      <c r="G201" s="15" t="s">
        <v>446</v>
      </c>
      <c r="H201" s="15" t="s">
        <v>447</v>
      </c>
      <c r="I201" s="15" t="s">
        <v>466</v>
      </c>
      <c r="J201" s="15" t="s">
        <v>496</v>
      </c>
      <c r="K201" s="15" t="s">
        <v>517</v>
      </c>
      <c r="L201" s="15" t="s">
        <v>542</v>
      </c>
      <c r="M201" s="17">
        <v>0</v>
      </c>
      <c r="N201" s="17">
        <v>0</v>
      </c>
      <c r="O201" s="17">
        <v>0.44</v>
      </c>
      <c r="P201" s="17">
        <v>0.08</v>
      </c>
      <c r="Q201" s="17">
        <v>2.25</v>
      </c>
      <c r="R201" s="17">
        <v>1.66</v>
      </c>
      <c r="S201" s="17">
        <v>0</v>
      </c>
      <c r="T201" s="17">
        <v>0</v>
      </c>
      <c r="U201" s="17">
        <v>12</v>
      </c>
      <c r="V201" s="17">
        <f t="shared" si="41"/>
        <v>4.43</v>
      </c>
      <c r="W201" s="17">
        <f t="shared" si="42"/>
        <v>2.69</v>
      </c>
      <c r="X201" s="17">
        <f t="shared" si="43"/>
        <v>1.74</v>
      </c>
      <c r="Y201" s="20">
        <f t="shared" si="44"/>
        <v>39.277652370203164</v>
      </c>
      <c r="Z201" s="17">
        <v>109</v>
      </c>
      <c r="AA201" s="17">
        <v>120</v>
      </c>
      <c r="AB201" s="17">
        <v>44</v>
      </c>
      <c r="AC201" s="17">
        <v>47</v>
      </c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9">
        <v>286000</v>
      </c>
      <c r="AQ201" s="19">
        <v>76000</v>
      </c>
      <c r="AR201" s="17">
        <v>0</v>
      </c>
      <c r="AS201" s="19">
        <v>160000</v>
      </c>
      <c r="AT201" s="17">
        <v>0</v>
      </c>
      <c r="AU201" s="17">
        <v>0</v>
      </c>
      <c r="AV201" s="17">
        <v>0</v>
      </c>
      <c r="AW201" s="17">
        <v>0</v>
      </c>
      <c r="AX201" s="19">
        <v>250000</v>
      </c>
      <c r="AY201" s="19">
        <v>250000</v>
      </c>
      <c r="AZ201" s="17">
        <v>0</v>
      </c>
      <c r="BA201" s="19">
        <v>250000</v>
      </c>
      <c r="BB201" s="17">
        <v>0</v>
      </c>
      <c r="BC201" s="17">
        <v>0</v>
      </c>
      <c r="BD201" s="17">
        <v>0</v>
      </c>
      <c r="BE201" s="17">
        <v>0</v>
      </c>
      <c r="BF201" s="19">
        <v>336789</v>
      </c>
      <c r="BG201" s="19">
        <v>562738</v>
      </c>
      <c r="BH201" s="19">
        <v>40000</v>
      </c>
      <c r="BI201" s="19">
        <v>410000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50"/>
      <c r="BS201" s="50"/>
      <c r="BT201" s="19">
        <v>400000</v>
      </c>
      <c r="BU201" s="19">
        <v>300000</v>
      </c>
      <c r="BV201" s="19">
        <v>300000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/>
      <c r="CC201" s="19">
        <v>313450</v>
      </c>
      <c r="CD201" s="19">
        <v>1240000</v>
      </c>
      <c r="CE201" s="17">
        <v>0</v>
      </c>
      <c r="CF201" s="19">
        <v>1240000</v>
      </c>
      <c r="CG201" s="19">
        <v>207065</v>
      </c>
      <c r="CH201" s="19">
        <v>210000</v>
      </c>
      <c r="CI201" s="17">
        <v>570</v>
      </c>
      <c r="CJ201" s="19">
        <v>419390</v>
      </c>
      <c r="CK201" s="19">
        <v>1773304</v>
      </c>
      <c r="CL201" s="19">
        <v>2563738</v>
      </c>
      <c r="CM201" s="19">
        <v>2819960</v>
      </c>
      <c r="CN201" s="19">
        <v>286000</v>
      </c>
      <c r="CO201" s="19">
        <v>76000</v>
      </c>
      <c r="CP201" s="23">
        <v>160000</v>
      </c>
      <c r="CQ201" s="59" t="s">
        <v>72</v>
      </c>
      <c r="CR201" s="59">
        <f>AC201</f>
        <v>47</v>
      </c>
      <c r="CS201" s="59">
        <v>110000</v>
      </c>
      <c r="CT201" s="67">
        <f t="shared" si="40"/>
        <v>110000</v>
      </c>
      <c r="CU201" s="25">
        <f t="shared" si="38"/>
        <v>5170000</v>
      </c>
      <c r="CV201" s="25">
        <f t="shared" si="45"/>
        <v>5170000</v>
      </c>
      <c r="CW201" s="25">
        <f t="shared" si="46"/>
        <v>5170000</v>
      </c>
      <c r="CX201" s="67">
        <f t="shared" si="47"/>
        <v>5170000</v>
      </c>
      <c r="CY201" s="25">
        <f t="shared" si="48"/>
        <v>1034000</v>
      </c>
      <c r="CZ201" s="52">
        <f t="shared" si="49"/>
        <v>6.4625000000000004</v>
      </c>
      <c r="DB201" s="67"/>
      <c r="DC201" s="67"/>
      <c r="DD201" s="28"/>
      <c r="DE201" s="24"/>
    </row>
    <row r="202" spans="1:109" s="86" customFormat="1" ht="24.95" customHeight="1" x14ac:dyDescent="0.3">
      <c r="A202" s="76" t="s">
        <v>1265</v>
      </c>
      <c r="B202" s="77" t="s">
        <v>1266</v>
      </c>
      <c r="C202" s="14" t="s">
        <v>1262</v>
      </c>
      <c r="D202" s="78" t="s">
        <v>1263</v>
      </c>
      <c r="E202" s="78" t="s">
        <v>1267</v>
      </c>
      <c r="F202" s="16">
        <v>39381</v>
      </c>
      <c r="G202" s="15" t="s">
        <v>457</v>
      </c>
      <c r="H202" s="15" t="s">
        <v>458</v>
      </c>
      <c r="I202" s="15" t="s">
        <v>459</v>
      </c>
      <c r="J202" s="78" t="s">
        <v>460</v>
      </c>
      <c r="K202" s="78" t="s">
        <v>461</v>
      </c>
      <c r="L202" s="78" t="s">
        <v>566</v>
      </c>
      <c r="M202" s="17">
        <v>0</v>
      </c>
      <c r="N202" s="17">
        <v>0</v>
      </c>
      <c r="O202" s="17">
        <v>0.08</v>
      </c>
      <c r="P202" s="17">
        <v>0.05</v>
      </c>
      <c r="Q202" s="17">
        <v>1.5</v>
      </c>
      <c r="R202" s="17">
        <v>0.66</v>
      </c>
      <c r="S202" s="17">
        <v>0</v>
      </c>
      <c r="T202" s="17">
        <v>0</v>
      </c>
      <c r="U202" s="17"/>
      <c r="V202" s="79">
        <f t="shared" si="41"/>
        <v>2.29</v>
      </c>
      <c r="W202" s="79">
        <f t="shared" si="42"/>
        <v>1.58</v>
      </c>
      <c r="X202" s="79">
        <f t="shared" si="43"/>
        <v>0.71000000000000008</v>
      </c>
      <c r="Y202" s="80">
        <f t="shared" si="44"/>
        <v>31.004366812227076</v>
      </c>
      <c r="Z202" s="17">
        <v>189</v>
      </c>
      <c r="AA202" s="17">
        <v>180</v>
      </c>
      <c r="AB202" s="17"/>
      <c r="AC202" s="17"/>
      <c r="AD202" s="17"/>
      <c r="AE202" s="17"/>
      <c r="AF202" s="17">
        <v>588</v>
      </c>
      <c r="AG202" s="17">
        <v>500</v>
      </c>
      <c r="AH202" s="17"/>
      <c r="AI202" s="17"/>
      <c r="AJ202" s="17"/>
      <c r="AK202" s="17"/>
      <c r="AL202" s="17"/>
      <c r="AM202" s="17"/>
      <c r="AN202" s="17"/>
      <c r="AO202" s="17"/>
      <c r="AP202" s="17">
        <v>0</v>
      </c>
      <c r="AQ202" s="81">
        <v>62900</v>
      </c>
      <c r="AR202" s="17">
        <v>0</v>
      </c>
      <c r="AS202" s="19">
        <v>367000</v>
      </c>
      <c r="AT202" s="17">
        <v>0</v>
      </c>
      <c r="AU202" s="17">
        <v>0</v>
      </c>
      <c r="AV202" s="17">
        <v>0</v>
      </c>
      <c r="AW202" s="17">
        <v>0</v>
      </c>
      <c r="AX202" s="19">
        <v>40000</v>
      </c>
      <c r="AY202" s="19">
        <v>60000</v>
      </c>
      <c r="AZ202" s="19">
        <v>80000</v>
      </c>
      <c r="BA202" s="19">
        <v>20000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50"/>
      <c r="BS202" s="50"/>
      <c r="BT202" s="81">
        <v>375000</v>
      </c>
      <c r="BU202" s="81">
        <v>81000</v>
      </c>
      <c r="BV202" s="81">
        <v>93000</v>
      </c>
      <c r="BW202" s="81">
        <v>450000</v>
      </c>
      <c r="BX202" s="17">
        <v>0</v>
      </c>
      <c r="BY202" s="17">
        <v>0</v>
      </c>
      <c r="BZ202" s="17">
        <v>0</v>
      </c>
      <c r="CA202" s="17">
        <v>0</v>
      </c>
      <c r="CB202" s="17"/>
      <c r="CC202" s="19">
        <v>496473</v>
      </c>
      <c r="CD202" s="19">
        <v>33840</v>
      </c>
      <c r="CE202" s="17">
        <v>0</v>
      </c>
      <c r="CF202" s="19">
        <v>48720</v>
      </c>
      <c r="CG202" s="19">
        <v>114500</v>
      </c>
      <c r="CH202" s="19">
        <v>444500</v>
      </c>
      <c r="CI202" s="17">
        <v>0</v>
      </c>
      <c r="CJ202" s="19">
        <v>120000</v>
      </c>
      <c r="CK202" s="81">
        <v>911473</v>
      </c>
      <c r="CL202" s="81">
        <v>734190</v>
      </c>
      <c r="CM202" s="81">
        <v>1223720</v>
      </c>
      <c r="CN202" s="79">
        <v>0</v>
      </c>
      <c r="CO202" s="81">
        <v>62900</v>
      </c>
      <c r="CP202" s="82">
        <v>367000</v>
      </c>
      <c r="CQ202" s="83" t="s">
        <v>101</v>
      </c>
      <c r="CR202" s="84">
        <f>V202</f>
        <v>2.29</v>
      </c>
      <c r="CS202" s="83">
        <v>270000</v>
      </c>
      <c r="CT202" s="83">
        <f>CS202-(CS202*0.1)-(CS202*0.1)</f>
        <v>216000</v>
      </c>
      <c r="CU202" s="83">
        <f t="shared" si="38"/>
        <v>494640</v>
      </c>
      <c r="CV202" s="83">
        <f t="shared" si="45"/>
        <v>494640</v>
      </c>
      <c r="CW202" s="83">
        <f t="shared" si="46"/>
        <v>494640</v>
      </c>
      <c r="CX202" s="83">
        <f t="shared" si="47"/>
        <v>494640</v>
      </c>
      <c r="CY202" s="83">
        <f t="shared" si="48"/>
        <v>98928</v>
      </c>
      <c r="CZ202" s="52">
        <f>DB202/CP202</f>
        <v>0.25885558583106266</v>
      </c>
      <c r="DA202" s="67">
        <f>CY202</f>
        <v>98928</v>
      </c>
      <c r="DB202" s="83">
        <v>95000</v>
      </c>
      <c r="DC202" s="83" t="s">
        <v>151</v>
      </c>
      <c r="DD202" s="85">
        <f>AG202/(W202*2080)</f>
        <v>0.15214216163583252</v>
      </c>
      <c r="DE202" s="87" t="s">
        <v>112</v>
      </c>
    </row>
    <row r="203" spans="1:109" ht="24.95" hidden="1" customHeight="1" x14ac:dyDescent="0.3">
      <c r="A203" s="13" t="s">
        <v>1268</v>
      </c>
      <c r="B203" s="14" t="s">
        <v>1269</v>
      </c>
      <c r="C203" s="14" t="s">
        <v>1270</v>
      </c>
      <c r="D203" s="15" t="s">
        <v>1271</v>
      </c>
      <c r="E203" s="15" t="s">
        <v>1272</v>
      </c>
      <c r="F203" s="16">
        <v>39422</v>
      </c>
      <c r="G203" s="15" t="s">
        <v>446</v>
      </c>
      <c r="H203" s="15" t="s">
        <v>447</v>
      </c>
      <c r="I203" s="15" t="s">
        <v>466</v>
      </c>
      <c r="J203" s="15" t="s">
        <v>813</v>
      </c>
      <c r="K203" s="15" t="s">
        <v>474</v>
      </c>
      <c r="L203" s="15" t="s">
        <v>596</v>
      </c>
      <c r="M203" s="17">
        <v>0</v>
      </c>
      <c r="N203" s="17">
        <v>0</v>
      </c>
      <c r="O203" s="17">
        <v>0.05</v>
      </c>
      <c r="P203" s="17">
        <v>0.13</v>
      </c>
      <c r="Q203" s="17">
        <v>2.4</v>
      </c>
      <c r="R203" s="17">
        <v>0.2</v>
      </c>
      <c r="S203" s="17">
        <v>0</v>
      </c>
      <c r="T203" s="17">
        <v>0</v>
      </c>
      <c r="U203" s="17"/>
      <c r="V203" s="17">
        <f t="shared" si="41"/>
        <v>2.7800000000000002</v>
      </c>
      <c r="W203" s="17">
        <f t="shared" si="42"/>
        <v>2.4499999999999997</v>
      </c>
      <c r="X203" s="17">
        <f t="shared" si="43"/>
        <v>0.33</v>
      </c>
      <c r="Y203" s="20">
        <f t="shared" si="44"/>
        <v>11.870503597122301</v>
      </c>
      <c r="Z203" s="17">
        <v>18</v>
      </c>
      <c r="AA203" s="17">
        <v>18</v>
      </c>
      <c r="AB203" s="17"/>
      <c r="AC203" s="17"/>
      <c r="AD203" s="17">
        <v>18</v>
      </c>
      <c r="AE203" s="17">
        <v>18</v>
      </c>
      <c r="AF203" s="17"/>
      <c r="AG203" s="17"/>
      <c r="AH203" s="17">
        <v>18</v>
      </c>
      <c r="AI203" s="17">
        <v>18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9">
        <v>162000</v>
      </c>
      <c r="AQ203" s="19">
        <v>186300</v>
      </c>
      <c r="AR203" s="17">
        <v>0</v>
      </c>
      <c r="AS203" s="19">
        <v>500000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9">
        <v>106435</v>
      </c>
      <c r="BO203" s="17">
        <v>0</v>
      </c>
      <c r="BP203" s="17">
        <v>0</v>
      </c>
      <c r="BQ203" s="17">
        <v>0</v>
      </c>
      <c r="BR203" s="50"/>
      <c r="BS203" s="50"/>
      <c r="BT203" s="19">
        <v>720000</v>
      </c>
      <c r="BU203" s="19">
        <v>629000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/>
      <c r="CC203" s="17">
        <v>0</v>
      </c>
      <c r="CD203" s="17">
        <v>0</v>
      </c>
      <c r="CE203" s="17">
        <v>0</v>
      </c>
      <c r="CF203" s="17">
        <v>0</v>
      </c>
      <c r="CG203" s="19">
        <v>1708069</v>
      </c>
      <c r="CH203" s="19">
        <v>1718069</v>
      </c>
      <c r="CI203" s="17">
        <v>0</v>
      </c>
      <c r="CJ203" s="19">
        <v>973723</v>
      </c>
      <c r="CK203" s="19">
        <v>1879429</v>
      </c>
      <c r="CL203" s="19">
        <v>1742505</v>
      </c>
      <c r="CM203" s="19">
        <v>1473723</v>
      </c>
      <c r="CN203" s="19">
        <v>162000</v>
      </c>
      <c r="CO203" s="19">
        <v>186300</v>
      </c>
      <c r="CP203" s="23">
        <v>500000</v>
      </c>
      <c r="CQ203" s="59" t="s">
        <v>78</v>
      </c>
      <c r="CR203" s="59">
        <f>AE203</f>
        <v>18</v>
      </c>
      <c r="CS203" s="59">
        <v>75000</v>
      </c>
      <c r="CT203" s="67">
        <f>CS203</f>
        <v>75000</v>
      </c>
      <c r="CU203" s="25">
        <f t="shared" si="38"/>
        <v>1350000</v>
      </c>
      <c r="CV203" s="25">
        <f t="shared" si="45"/>
        <v>1350000</v>
      </c>
      <c r="CW203" s="25">
        <f t="shared" si="46"/>
        <v>1350000</v>
      </c>
      <c r="CX203" s="67">
        <f t="shared" si="47"/>
        <v>1350000</v>
      </c>
      <c r="CY203" s="25">
        <f t="shared" si="48"/>
        <v>270000</v>
      </c>
      <c r="CZ203" s="52">
        <f t="shared" si="49"/>
        <v>0.54</v>
      </c>
      <c r="DB203" s="67"/>
      <c r="DC203" s="67"/>
      <c r="DD203" s="28"/>
      <c r="DE203" s="24"/>
    </row>
    <row r="204" spans="1:109" ht="24.95" hidden="1" customHeight="1" x14ac:dyDescent="0.3">
      <c r="A204" s="13" t="s">
        <v>1273</v>
      </c>
      <c r="B204" s="14" t="s">
        <v>1274</v>
      </c>
      <c r="C204" s="14" t="s">
        <v>1270</v>
      </c>
      <c r="D204" s="15" t="s">
        <v>1271</v>
      </c>
      <c r="E204" s="15" t="s">
        <v>1272</v>
      </c>
      <c r="F204" s="16">
        <v>39422</v>
      </c>
      <c r="G204" s="15" t="s">
        <v>446</v>
      </c>
      <c r="H204" s="15" t="s">
        <v>447</v>
      </c>
      <c r="I204" s="15" t="s">
        <v>448</v>
      </c>
      <c r="J204" s="15" t="s">
        <v>585</v>
      </c>
      <c r="K204" s="15" t="s">
        <v>474</v>
      </c>
      <c r="L204" s="15" t="s">
        <v>596</v>
      </c>
      <c r="M204" s="17">
        <v>0</v>
      </c>
      <c r="N204" s="17">
        <v>0</v>
      </c>
      <c r="O204" s="17">
        <v>0.05</v>
      </c>
      <c r="P204" s="17">
        <v>0.08</v>
      </c>
      <c r="Q204" s="17">
        <v>1.6</v>
      </c>
      <c r="R204" s="17">
        <v>0.2</v>
      </c>
      <c r="S204" s="17">
        <v>0</v>
      </c>
      <c r="T204" s="17">
        <v>0</v>
      </c>
      <c r="U204" s="17"/>
      <c r="V204" s="17">
        <f t="shared" si="41"/>
        <v>1.93</v>
      </c>
      <c r="W204" s="17">
        <f t="shared" si="42"/>
        <v>1.6500000000000001</v>
      </c>
      <c r="X204" s="17">
        <f t="shared" si="43"/>
        <v>0.28000000000000003</v>
      </c>
      <c r="Y204" s="20">
        <f t="shared" si="44"/>
        <v>14.50777202072539</v>
      </c>
      <c r="Z204" s="17">
        <v>18</v>
      </c>
      <c r="AA204" s="17">
        <v>18</v>
      </c>
      <c r="AB204" s="17"/>
      <c r="AC204" s="17"/>
      <c r="AD204" s="17">
        <v>18</v>
      </c>
      <c r="AE204" s="17">
        <v>18</v>
      </c>
      <c r="AF204" s="19">
        <v>2444</v>
      </c>
      <c r="AG204" s="19">
        <v>2444</v>
      </c>
      <c r="AH204" s="17"/>
      <c r="AI204" s="17"/>
      <c r="AJ204" s="17">
        <v>0</v>
      </c>
      <c r="AK204" s="17">
        <v>7</v>
      </c>
      <c r="AL204" s="17">
        <v>2</v>
      </c>
      <c r="AM204" s="17">
        <v>9</v>
      </c>
      <c r="AN204" s="17">
        <v>0</v>
      </c>
      <c r="AO204" s="17">
        <v>18</v>
      </c>
      <c r="AP204" s="19">
        <v>165000</v>
      </c>
      <c r="AQ204" s="19">
        <v>250000</v>
      </c>
      <c r="AR204" s="17">
        <v>0</v>
      </c>
      <c r="AS204" s="19">
        <v>300000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9">
        <v>110372</v>
      </c>
      <c r="BG204" s="19">
        <v>88970</v>
      </c>
      <c r="BH204" s="19">
        <v>150000</v>
      </c>
      <c r="BI204" s="17">
        <v>0</v>
      </c>
      <c r="BJ204" s="17">
        <v>0</v>
      </c>
      <c r="BK204" s="17">
        <v>0</v>
      </c>
      <c r="BL204" s="17">
        <v>0</v>
      </c>
      <c r="BM204" s="17">
        <v>0</v>
      </c>
      <c r="BN204" s="19">
        <v>106435</v>
      </c>
      <c r="BO204" s="17">
        <v>0</v>
      </c>
      <c r="BP204" s="17">
        <v>0</v>
      </c>
      <c r="BQ204" s="17">
        <v>0</v>
      </c>
      <c r="BR204" s="50"/>
      <c r="BS204" s="50">
        <f>55*AG204</f>
        <v>134420</v>
      </c>
      <c r="BT204" s="19">
        <v>713000</v>
      </c>
      <c r="BU204" s="19">
        <v>678000</v>
      </c>
      <c r="BV204" s="19">
        <v>745000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/>
      <c r="CC204" s="17">
        <v>0</v>
      </c>
      <c r="CD204" s="17">
        <v>0</v>
      </c>
      <c r="CE204" s="17">
        <v>0</v>
      </c>
      <c r="CF204" s="17">
        <v>0</v>
      </c>
      <c r="CG204" s="19">
        <v>539258</v>
      </c>
      <c r="CH204" s="19">
        <v>489258</v>
      </c>
      <c r="CI204" s="19">
        <v>123723</v>
      </c>
      <c r="CJ204" s="17">
        <v>0</v>
      </c>
      <c r="CK204" s="19">
        <v>1344426</v>
      </c>
      <c r="CL204" s="19">
        <v>1446124</v>
      </c>
      <c r="CM204" s="19">
        <v>1318723</v>
      </c>
      <c r="CN204" s="19">
        <v>165000</v>
      </c>
      <c r="CO204" s="19">
        <v>250000</v>
      </c>
      <c r="CP204" s="23">
        <v>300000</v>
      </c>
      <c r="CQ204" s="59" t="s">
        <v>78</v>
      </c>
      <c r="CR204" s="59">
        <f>AE204</f>
        <v>18</v>
      </c>
      <c r="CS204" s="59">
        <v>160000</v>
      </c>
      <c r="CT204" s="67">
        <f>CS204+(CS204*0.1)</f>
        <v>176000</v>
      </c>
      <c r="CU204" s="25">
        <f t="shared" si="38"/>
        <v>3168000</v>
      </c>
      <c r="CV204" s="25">
        <f t="shared" si="45"/>
        <v>3033580</v>
      </c>
      <c r="CW204" s="25">
        <f t="shared" si="46"/>
        <v>3033580</v>
      </c>
      <c r="CX204" s="67">
        <f t="shared" si="47"/>
        <v>3033580</v>
      </c>
      <c r="CY204" s="25">
        <f t="shared" si="48"/>
        <v>606716</v>
      </c>
      <c r="CZ204" s="52">
        <f t="shared" si="49"/>
        <v>2.0223866666666668</v>
      </c>
      <c r="DB204" s="67"/>
      <c r="DC204" s="67"/>
      <c r="DD204" s="28"/>
      <c r="DE204" s="49" t="s">
        <v>94</v>
      </c>
    </row>
    <row r="205" spans="1:109" ht="24.95" hidden="1" customHeight="1" x14ac:dyDescent="0.3">
      <c r="A205" s="13" t="s">
        <v>446</v>
      </c>
      <c r="B205" s="14" t="s">
        <v>1275</v>
      </c>
      <c r="C205" s="14" t="s">
        <v>1276</v>
      </c>
      <c r="D205" s="15" t="s">
        <v>1277</v>
      </c>
      <c r="E205" s="15" t="s">
        <v>1278</v>
      </c>
      <c r="F205" s="16">
        <v>39716</v>
      </c>
      <c r="G205" s="15" t="s">
        <v>446</v>
      </c>
      <c r="H205" s="15" t="s">
        <v>447</v>
      </c>
      <c r="I205" s="15" t="s">
        <v>448</v>
      </c>
      <c r="J205" s="15" t="s">
        <v>481</v>
      </c>
      <c r="K205" s="15" t="s">
        <v>482</v>
      </c>
      <c r="L205" s="15" t="s">
        <v>527</v>
      </c>
      <c r="M205" s="17">
        <v>2.8</v>
      </c>
      <c r="N205" s="17">
        <v>1.4</v>
      </c>
      <c r="O205" s="17">
        <v>0</v>
      </c>
      <c r="P205" s="17">
        <v>0</v>
      </c>
      <c r="Q205" s="17">
        <v>34.549999999999997</v>
      </c>
      <c r="R205" s="17">
        <v>12.9</v>
      </c>
      <c r="S205" s="17">
        <v>22</v>
      </c>
      <c r="T205" s="17">
        <v>16.5</v>
      </c>
      <c r="U205" s="17">
        <v>204</v>
      </c>
      <c r="V205" s="17">
        <f t="shared" si="41"/>
        <v>51.65</v>
      </c>
      <c r="W205" s="17">
        <f t="shared" si="42"/>
        <v>37.349999999999994</v>
      </c>
      <c r="X205" s="17">
        <f t="shared" si="43"/>
        <v>14.3</v>
      </c>
      <c r="Y205" s="20">
        <f t="shared" si="44"/>
        <v>27.686350435624398</v>
      </c>
      <c r="Z205" s="17">
        <v>283</v>
      </c>
      <c r="AA205" s="17">
        <v>300</v>
      </c>
      <c r="AB205" s="17">
        <v>30</v>
      </c>
      <c r="AC205" s="17">
        <v>30</v>
      </c>
      <c r="AD205" s="17"/>
      <c r="AE205" s="17"/>
      <c r="AF205" s="17"/>
      <c r="AG205" s="17"/>
      <c r="AH205" s="17"/>
      <c r="AI205" s="17"/>
      <c r="AJ205" s="17">
        <v>10</v>
      </c>
      <c r="AK205" s="17">
        <v>10</v>
      </c>
      <c r="AL205" s="17">
        <v>111</v>
      </c>
      <c r="AM205" s="17">
        <v>139</v>
      </c>
      <c r="AN205" s="17">
        <v>30</v>
      </c>
      <c r="AO205" s="17">
        <v>300</v>
      </c>
      <c r="AP205" s="17">
        <v>0</v>
      </c>
      <c r="AQ205" s="19">
        <v>320800</v>
      </c>
      <c r="AR205" s="17">
        <v>0</v>
      </c>
      <c r="AS205" s="19">
        <v>1300000</v>
      </c>
      <c r="AT205" s="19">
        <v>3350000</v>
      </c>
      <c r="AU205" s="19">
        <v>400000</v>
      </c>
      <c r="AV205" s="17">
        <v>0</v>
      </c>
      <c r="AW205" s="19">
        <v>2800000</v>
      </c>
      <c r="AX205" s="17">
        <v>0</v>
      </c>
      <c r="AY205" s="19">
        <v>251950</v>
      </c>
      <c r="AZ205" s="17">
        <v>0</v>
      </c>
      <c r="BA205" s="19">
        <v>200000</v>
      </c>
      <c r="BB205" s="17">
        <v>0</v>
      </c>
      <c r="BC205" s="17">
        <v>0</v>
      </c>
      <c r="BD205" s="17">
        <v>0</v>
      </c>
      <c r="BE205" s="17">
        <v>0</v>
      </c>
      <c r="BF205" s="19">
        <v>275032</v>
      </c>
      <c r="BG205" s="19">
        <v>1662938</v>
      </c>
      <c r="BH205" s="19">
        <v>1500000</v>
      </c>
      <c r="BI205" s="17">
        <v>0</v>
      </c>
      <c r="BJ205" s="19">
        <v>2700695</v>
      </c>
      <c r="BK205" s="19">
        <v>2782150</v>
      </c>
      <c r="BL205" s="19">
        <v>2730000</v>
      </c>
      <c r="BM205" s="17">
        <v>0</v>
      </c>
      <c r="BN205" s="17">
        <v>0</v>
      </c>
      <c r="BO205" s="17">
        <v>0</v>
      </c>
      <c r="BP205" s="17">
        <v>0</v>
      </c>
      <c r="BQ205" s="17">
        <v>0</v>
      </c>
      <c r="BR205" s="50">
        <f>10000*12*AC205</f>
        <v>3600000</v>
      </c>
      <c r="BS205" s="50"/>
      <c r="BT205" s="19">
        <v>3788700</v>
      </c>
      <c r="BU205" s="19">
        <v>3330000</v>
      </c>
      <c r="BV205" s="19">
        <v>3380000</v>
      </c>
      <c r="BW205" s="17">
        <v>0</v>
      </c>
      <c r="BX205" s="19">
        <v>10188759</v>
      </c>
      <c r="BY205" s="19">
        <v>10188759</v>
      </c>
      <c r="BZ205" s="19">
        <v>11500000</v>
      </c>
      <c r="CA205" s="17">
        <v>0</v>
      </c>
      <c r="CB205" s="17"/>
      <c r="CC205" s="17">
        <v>0</v>
      </c>
      <c r="CD205" s="17">
        <v>0</v>
      </c>
      <c r="CE205" s="17">
        <v>0</v>
      </c>
      <c r="CF205" s="17">
        <v>0</v>
      </c>
      <c r="CG205" s="19">
        <v>10048050</v>
      </c>
      <c r="CH205" s="19">
        <v>8223438</v>
      </c>
      <c r="CI205" s="19">
        <v>630000</v>
      </c>
      <c r="CJ205" s="19">
        <v>2350000</v>
      </c>
      <c r="CK205" s="19">
        <v>29183060</v>
      </c>
      <c r="CL205" s="19">
        <v>25362056</v>
      </c>
      <c r="CM205" s="19">
        <v>26500000</v>
      </c>
      <c r="CN205" s="17">
        <v>0</v>
      </c>
      <c r="CO205" s="19">
        <v>320800</v>
      </c>
      <c r="CP205" s="23">
        <v>1300000</v>
      </c>
      <c r="CQ205" s="59" t="s">
        <v>72</v>
      </c>
      <c r="CR205" s="59">
        <f>AC205</f>
        <v>30</v>
      </c>
      <c r="CS205" s="59">
        <v>250000</v>
      </c>
      <c r="CT205" s="67">
        <f>CS205</f>
        <v>250000</v>
      </c>
      <c r="CU205" s="25">
        <f t="shared" si="38"/>
        <v>7500000</v>
      </c>
      <c r="CV205" s="25">
        <f t="shared" si="45"/>
        <v>3900000</v>
      </c>
      <c r="CW205" s="25">
        <f t="shared" si="46"/>
        <v>3900000</v>
      </c>
      <c r="CX205" s="67">
        <f t="shared" si="47"/>
        <v>3900000</v>
      </c>
      <c r="CY205" s="25">
        <f t="shared" si="48"/>
        <v>780000</v>
      </c>
      <c r="CZ205" s="52">
        <f t="shared" si="49"/>
        <v>0.6</v>
      </c>
      <c r="DB205" s="67"/>
      <c r="DC205" s="67"/>
      <c r="DD205" s="28"/>
      <c r="DE205" s="24" t="s">
        <v>75</v>
      </c>
    </row>
    <row r="206" spans="1:109" ht="24.95" hidden="1" customHeight="1" x14ac:dyDescent="0.3">
      <c r="A206" s="13" t="s">
        <v>676</v>
      </c>
      <c r="B206" s="14" t="s">
        <v>1279</v>
      </c>
      <c r="C206" s="14" t="s">
        <v>1280</v>
      </c>
      <c r="D206" s="15" t="s">
        <v>1281</v>
      </c>
      <c r="E206" s="15" t="s">
        <v>1282</v>
      </c>
      <c r="F206" s="16">
        <v>40110</v>
      </c>
      <c r="G206" s="15" t="s">
        <v>446</v>
      </c>
      <c r="H206" s="15" t="s">
        <v>447</v>
      </c>
      <c r="I206" s="15" t="s">
        <v>448</v>
      </c>
      <c r="J206" s="15" t="s">
        <v>481</v>
      </c>
      <c r="K206" s="15" t="s">
        <v>482</v>
      </c>
      <c r="L206" s="15" t="s">
        <v>483</v>
      </c>
      <c r="M206" s="17">
        <v>0.45</v>
      </c>
      <c r="N206" s="17">
        <v>0</v>
      </c>
      <c r="O206" s="17">
        <v>0.78</v>
      </c>
      <c r="P206" s="17">
        <v>0</v>
      </c>
      <c r="Q206" s="17">
        <v>8.5</v>
      </c>
      <c r="R206" s="17">
        <v>1.04</v>
      </c>
      <c r="S206" s="17">
        <v>4</v>
      </c>
      <c r="T206" s="17">
        <v>1.8</v>
      </c>
      <c r="U206" s="17">
        <v>146</v>
      </c>
      <c r="V206" s="17">
        <f t="shared" si="41"/>
        <v>10.77</v>
      </c>
      <c r="W206" s="17">
        <f t="shared" si="42"/>
        <v>9.73</v>
      </c>
      <c r="X206" s="17">
        <f t="shared" si="43"/>
        <v>1.04</v>
      </c>
      <c r="Y206" s="20">
        <f t="shared" si="44"/>
        <v>9.6564531104921087</v>
      </c>
      <c r="Z206" s="17">
        <v>66</v>
      </c>
      <c r="AA206" s="17">
        <v>66</v>
      </c>
      <c r="AB206" s="17">
        <v>7</v>
      </c>
      <c r="AC206" s="17">
        <v>7</v>
      </c>
      <c r="AD206" s="17"/>
      <c r="AE206" s="17"/>
      <c r="AF206" s="17"/>
      <c r="AG206" s="17"/>
      <c r="AH206" s="17"/>
      <c r="AI206" s="17"/>
      <c r="AJ206" s="17">
        <v>4</v>
      </c>
      <c r="AK206" s="17">
        <v>11</v>
      </c>
      <c r="AL206" s="17">
        <v>22</v>
      </c>
      <c r="AM206" s="17">
        <v>24</v>
      </c>
      <c r="AN206" s="17">
        <v>5</v>
      </c>
      <c r="AO206" s="17">
        <v>66</v>
      </c>
      <c r="AP206" s="17">
        <v>0</v>
      </c>
      <c r="AQ206" s="17">
        <v>0</v>
      </c>
      <c r="AR206" s="17">
        <v>0</v>
      </c>
      <c r="AS206" s="19">
        <v>70000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9">
        <v>383103</v>
      </c>
      <c r="BG206" s="19">
        <v>510884</v>
      </c>
      <c r="BH206" s="17">
        <v>0</v>
      </c>
      <c r="BI206" s="19">
        <v>383100</v>
      </c>
      <c r="BJ206" s="19">
        <v>402842</v>
      </c>
      <c r="BK206" s="19">
        <v>497889</v>
      </c>
      <c r="BL206" s="17">
        <v>0</v>
      </c>
      <c r="BM206" s="19">
        <v>389600</v>
      </c>
      <c r="BN206" s="17">
        <v>0</v>
      </c>
      <c r="BO206" s="17">
        <v>0</v>
      </c>
      <c r="BP206" s="17">
        <v>0</v>
      </c>
      <c r="BQ206" s="17">
        <v>0</v>
      </c>
      <c r="BR206" s="50">
        <f>10000*12*AC206</f>
        <v>840000</v>
      </c>
      <c r="BS206" s="50"/>
      <c r="BT206" s="19">
        <v>1296000</v>
      </c>
      <c r="BU206" s="19">
        <v>1166000</v>
      </c>
      <c r="BV206" s="19">
        <v>1016000</v>
      </c>
      <c r="BW206" s="19">
        <v>414000</v>
      </c>
      <c r="BX206" s="19">
        <v>216956</v>
      </c>
      <c r="BY206" s="19">
        <v>216956</v>
      </c>
      <c r="BZ206" s="17">
        <v>0</v>
      </c>
      <c r="CA206" s="19">
        <v>290500</v>
      </c>
      <c r="CB206" s="19"/>
      <c r="CC206" s="17">
        <v>0</v>
      </c>
      <c r="CD206" s="17">
        <v>0</v>
      </c>
      <c r="CE206" s="17">
        <v>0</v>
      </c>
      <c r="CF206" s="17">
        <v>0</v>
      </c>
      <c r="CG206" s="19">
        <v>2259968</v>
      </c>
      <c r="CH206" s="19">
        <v>1948766</v>
      </c>
      <c r="CI206" s="17">
        <v>0</v>
      </c>
      <c r="CJ206" s="19">
        <v>1508270</v>
      </c>
      <c r="CK206" s="19">
        <v>4447869</v>
      </c>
      <c r="CL206" s="19">
        <v>4364984</v>
      </c>
      <c r="CM206" s="19">
        <v>4071470</v>
      </c>
      <c r="CN206" s="17">
        <v>0</v>
      </c>
      <c r="CO206" s="17">
        <v>0</v>
      </c>
      <c r="CP206" s="23">
        <v>70000</v>
      </c>
      <c r="CQ206" s="59" t="s">
        <v>72</v>
      </c>
      <c r="CR206" s="59">
        <f>AC206</f>
        <v>7</v>
      </c>
      <c r="CS206" s="59">
        <v>250000</v>
      </c>
      <c r="CT206" s="67">
        <f>CS206</f>
        <v>250000</v>
      </c>
      <c r="CU206" s="25">
        <f t="shared" si="38"/>
        <v>1750000</v>
      </c>
      <c r="CV206" s="25">
        <f t="shared" si="45"/>
        <v>910000</v>
      </c>
      <c r="CW206" s="25">
        <f t="shared" si="46"/>
        <v>910000</v>
      </c>
      <c r="CX206" s="67">
        <f t="shared" si="47"/>
        <v>910000</v>
      </c>
      <c r="CY206" s="25">
        <f t="shared" si="48"/>
        <v>182000</v>
      </c>
      <c r="CZ206" s="52">
        <f t="shared" si="49"/>
        <v>2.6</v>
      </c>
      <c r="DB206" s="67"/>
      <c r="DC206" s="67"/>
      <c r="DD206" s="28"/>
      <c r="DE206" s="24" t="s">
        <v>75</v>
      </c>
    </row>
    <row r="207" spans="1:109" ht="24.95" hidden="1" customHeight="1" x14ac:dyDescent="0.3">
      <c r="A207" s="13" t="s">
        <v>680</v>
      </c>
      <c r="B207" s="14" t="s">
        <v>1283</v>
      </c>
      <c r="C207" s="14" t="s">
        <v>1280</v>
      </c>
      <c r="D207" s="15" t="s">
        <v>1281</v>
      </c>
      <c r="E207" s="15" t="s">
        <v>1284</v>
      </c>
      <c r="F207" s="16">
        <v>40110</v>
      </c>
      <c r="G207" s="15" t="s">
        <v>446</v>
      </c>
      <c r="H207" s="15" t="s">
        <v>447</v>
      </c>
      <c r="I207" s="15" t="s">
        <v>448</v>
      </c>
      <c r="J207" s="15" t="s">
        <v>824</v>
      </c>
      <c r="K207" s="15" t="s">
        <v>482</v>
      </c>
      <c r="L207" s="15" t="s">
        <v>483</v>
      </c>
      <c r="M207" s="17">
        <v>0.4</v>
      </c>
      <c r="N207" s="17">
        <v>0</v>
      </c>
      <c r="O207" s="17">
        <v>0.26</v>
      </c>
      <c r="P207" s="17">
        <v>0.08</v>
      </c>
      <c r="Q207" s="17">
        <v>17.940000000000001</v>
      </c>
      <c r="R207" s="17">
        <v>2.2999999999999998</v>
      </c>
      <c r="S207" s="17">
        <v>7</v>
      </c>
      <c r="T207" s="17">
        <v>6</v>
      </c>
      <c r="U207" s="17">
        <v>146</v>
      </c>
      <c r="V207" s="17">
        <f t="shared" si="41"/>
        <v>20.98</v>
      </c>
      <c r="W207" s="17">
        <f t="shared" si="42"/>
        <v>18.600000000000001</v>
      </c>
      <c r="X207" s="17">
        <f t="shared" si="43"/>
        <v>2.38</v>
      </c>
      <c r="Y207" s="20">
        <f t="shared" si="44"/>
        <v>11.344137273593899</v>
      </c>
      <c r="Z207" s="17">
        <v>16</v>
      </c>
      <c r="AA207" s="17">
        <v>14</v>
      </c>
      <c r="AB207" s="17">
        <v>14</v>
      </c>
      <c r="AC207" s="17">
        <v>14</v>
      </c>
      <c r="AD207" s="17"/>
      <c r="AE207" s="17"/>
      <c r="AF207" s="17"/>
      <c r="AG207" s="17"/>
      <c r="AH207" s="17"/>
      <c r="AI207" s="17"/>
      <c r="AJ207" s="17">
        <v>1</v>
      </c>
      <c r="AK207" s="17">
        <v>0</v>
      </c>
      <c r="AL207" s="17">
        <v>2</v>
      </c>
      <c r="AM207" s="17">
        <v>11</v>
      </c>
      <c r="AN207" s="17">
        <v>0</v>
      </c>
      <c r="AO207" s="17">
        <v>14</v>
      </c>
      <c r="AP207" s="17">
        <v>0</v>
      </c>
      <c r="AQ207" s="17">
        <v>0</v>
      </c>
      <c r="AR207" s="17">
        <v>0</v>
      </c>
      <c r="AS207" s="19">
        <v>50000</v>
      </c>
      <c r="AT207" s="17">
        <v>0</v>
      </c>
      <c r="AU207" s="17">
        <v>0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9">
        <v>1736164</v>
      </c>
      <c r="BG207" s="19">
        <v>1739301</v>
      </c>
      <c r="BH207" s="17">
        <v>0</v>
      </c>
      <c r="BI207" s="19">
        <v>1824000</v>
      </c>
      <c r="BJ207" s="19">
        <v>1276190</v>
      </c>
      <c r="BK207" s="19">
        <v>1319628</v>
      </c>
      <c r="BL207" s="17">
        <v>0</v>
      </c>
      <c r="BM207" s="19">
        <v>1156000</v>
      </c>
      <c r="BN207" s="17">
        <v>0</v>
      </c>
      <c r="BO207" s="17">
        <v>0</v>
      </c>
      <c r="BP207" s="17">
        <v>0</v>
      </c>
      <c r="BQ207" s="17">
        <v>0</v>
      </c>
      <c r="BR207" s="50">
        <f>13000*12*AC207</f>
        <v>2184000</v>
      </c>
      <c r="BS207" s="50"/>
      <c r="BT207" s="19">
        <v>4566000</v>
      </c>
      <c r="BU207" s="19">
        <v>4109000</v>
      </c>
      <c r="BV207" s="19">
        <v>3492000</v>
      </c>
      <c r="BW207" s="19">
        <v>1358000</v>
      </c>
      <c r="BX207" s="19">
        <v>964389</v>
      </c>
      <c r="BY207" s="19">
        <v>964389</v>
      </c>
      <c r="BZ207" s="17">
        <v>0</v>
      </c>
      <c r="CA207" s="19">
        <v>1050000</v>
      </c>
      <c r="CB207" s="19">
        <f>3000*12*(AL207+AM207)</f>
        <v>468000</v>
      </c>
      <c r="CC207" s="17">
        <v>0</v>
      </c>
      <c r="CD207" s="17">
        <v>0</v>
      </c>
      <c r="CE207" s="17">
        <v>0</v>
      </c>
      <c r="CF207" s="17">
        <v>0</v>
      </c>
      <c r="CG207" s="19">
        <v>2263872</v>
      </c>
      <c r="CH207" s="19">
        <v>2349037</v>
      </c>
      <c r="CI207" s="17">
        <v>0</v>
      </c>
      <c r="CJ207" s="19">
        <v>1625880</v>
      </c>
      <c r="CK207" s="19">
        <v>10561279</v>
      </c>
      <c r="CL207" s="19">
        <v>10146125</v>
      </c>
      <c r="CM207" s="19">
        <v>10555880</v>
      </c>
      <c r="CN207" s="17">
        <v>0</v>
      </c>
      <c r="CO207" s="17">
        <v>0</v>
      </c>
      <c r="CP207" s="23">
        <v>50000</v>
      </c>
      <c r="CQ207" s="59" t="s">
        <v>72</v>
      </c>
      <c r="CR207" s="59">
        <f>AC207</f>
        <v>14</v>
      </c>
      <c r="CS207" s="59">
        <v>360000</v>
      </c>
      <c r="CT207" s="67">
        <f>CS207+(CS207*0.1)</f>
        <v>396000</v>
      </c>
      <c r="CU207" s="25">
        <f t="shared" si="38"/>
        <v>5544000</v>
      </c>
      <c r="CV207" s="25">
        <f t="shared" si="45"/>
        <v>2892000</v>
      </c>
      <c r="CW207" s="25">
        <f t="shared" si="46"/>
        <v>2892000</v>
      </c>
      <c r="CX207" s="67">
        <f t="shared" si="47"/>
        <v>2892000</v>
      </c>
      <c r="CY207" s="25">
        <f t="shared" si="48"/>
        <v>578400</v>
      </c>
      <c r="CZ207" s="52">
        <f t="shared" si="49"/>
        <v>11.568</v>
      </c>
      <c r="DB207" s="67"/>
      <c r="DC207" s="67"/>
      <c r="DD207" s="28"/>
      <c r="DE207" s="49" t="s">
        <v>95</v>
      </c>
    </row>
    <row r="208" spans="1:109" ht="24.95" hidden="1" customHeight="1" x14ac:dyDescent="0.3">
      <c r="A208" s="13" t="s">
        <v>1285</v>
      </c>
      <c r="B208" s="14" t="s">
        <v>1286</v>
      </c>
      <c r="C208" s="14" t="s">
        <v>1287</v>
      </c>
      <c r="D208" s="15" t="s">
        <v>1288</v>
      </c>
      <c r="E208" s="15" t="s">
        <v>1289</v>
      </c>
      <c r="F208" s="16">
        <v>39331</v>
      </c>
      <c r="G208" s="15" t="s">
        <v>446</v>
      </c>
      <c r="H208" s="15" t="s">
        <v>447</v>
      </c>
      <c r="I208" s="15" t="s">
        <v>448</v>
      </c>
      <c r="J208" s="15" t="s">
        <v>562</v>
      </c>
      <c r="K208" s="15" t="s">
        <v>482</v>
      </c>
      <c r="L208" s="15" t="s">
        <v>451</v>
      </c>
      <c r="M208" s="17">
        <v>0.5</v>
      </c>
      <c r="N208" s="17">
        <v>0.5</v>
      </c>
      <c r="O208" s="17">
        <v>0.16</v>
      </c>
      <c r="P208" s="17">
        <v>0.08</v>
      </c>
      <c r="Q208" s="17">
        <v>17</v>
      </c>
      <c r="R208" s="17">
        <v>2.25</v>
      </c>
      <c r="S208" s="17">
        <v>4</v>
      </c>
      <c r="T208" s="17">
        <v>4</v>
      </c>
      <c r="U208" s="17"/>
      <c r="V208" s="17">
        <f t="shared" si="41"/>
        <v>20.49</v>
      </c>
      <c r="W208" s="17">
        <f t="shared" si="42"/>
        <v>17.66</v>
      </c>
      <c r="X208" s="17">
        <f t="shared" si="43"/>
        <v>2.83</v>
      </c>
      <c r="Y208" s="20">
        <f t="shared" si="44"/>
        <v>13.81161542215715</v>
      </c>
      <c r="Z208" s="17">
        <v>57</v>
      </c>
      <c r="AA208" s="17">
        <v>56</v>
      </c>
      <c r="AB208" s="17">
        <v>32</v>
      </c>
      <c r="AC208" s="17">
        <v>32</v>
      </c>
      <c r="AD208" s="17"/>
      <c r="AE208" s="17"/>
      <c r="AF208" s="17"/>
      <c r="AG208" s="17"/>
      <c r="AH208" s="17"/>
      <c r="AI208" s="17"/>
      <c r="AJ208" s="17">
        <v>3</v>
      </c>
      <c r="AK208" s="17">
        <v>11</v>
      </c>
      <c r="AL208" s="17">
        <v>19</v>
      </c>
      <c r="AM208" s="17">
        <v>20</v>
      </c>
      <c r="AN208" s="17">
        <v>3</v>
      </c>
      <c r="AO208" s="17">
        <v>56</v>
      </c>
      <c r="AP208" s="19">
        <v>25000</v>
      </c>
      <c r="AQ208" s="19">
        <v>350000</v>
      </c>
      <c r="AR208" s="17">
        <v>0</v>
      </c>
      <c r="AS208" s="19">
        <v>650000</v>
      </c>
      <c r="AT208" s="17">
        <v>0</v>
      </c>
      <c r="AU208" s="17">
        <v>0</v>
      </c>
      <c r="AV208" s="17">
        <v>0</v>
      </c>
      <c r="AW208" s="17">
        <v>0</v>
      </c>
      <c r="AX208" s="19">
        <v>35000</v>
      </c>
      <c r="AY208" s="19">
        <v>30000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9">
        <v>5331554</v>
      </c>
      <c r="BK208" s="19">
        <v>5947768</v>
      </c>
      <c r="BL208" s="17">
        <v>0</v>
      </c>
      <c r="BM208" s="19">
        <v>6249000</v>
      </c>
      <c r="BN208" s="17">
        <v>0</v>
      </c>
      <c r="BO208" s="17">
        <v>0</v>
      </c>
      <c r="BP208" s="17">
        <v>0</v>
      </c>
      <c r="BQ208" s="17">
        <v>0</v>
      </c>
      <c r="BR208" s="50">
        <f>13000*12*AC208</f>
        <v>4992000</v>
      </c>
      <c r="BS208" s="50"/>
      <c r="BT208" s="19">
        <v>2447000</v>
      </c>
      <c r="BU208" s="19">
        <v>2632000</v>
      </c>
      <c r="BV208" s="17">
        <v>0</v>
      </c>
      <c r="BW208" s="19">
        <v>2238000</v>
      </c>
      <c r="BX208" s="17">
        <v>0</v>
      </c>
      <c r="BY208" s="17">
        <v>0</v>
      </c>
      <c r="BZ208" s="17">
        <v>0</v>
      </c>
      <c r="CA208" s="17">
        <v>0</v>
      </c>
      <c r="CB208" s="19">
        <f>3000*12*(AL208+AM208)</f>
        <v>1404000</v>
      </c>
      <c r="CC208" s="17">
        <v>0</v>
      </c>
      <c r="CD208" s="17">
        <v>0</v>
      </c>
      <c r="CE208" s="17">
        <v>0</v>
      </c>
      <c r="CF208" s="17">
        <v>0</v>
      </c>
      <c r="CG208" s="19">
        <v>413886</v>
      </c>
      <c r="CH208" s="19">
        <v>361441</v>
      </c>
      <c r="CI208" s="17">
        <v>0</v>
      </c>
      <c r="CJ208" s="19">
        <v>326000</v>
      </c>
      <c r="CK208" s="19">
        <v>7907497</v>
      </c>
      <c r="CL208" s="19">
        <v>9304711</v>
      </c>
      <c r="CM208" s="19">
        <v>9463000</v>
      </c>
      <c r="CN208" s="19">
        <v>25000</v>
      </c>
      <c r="CO208" s="19">
        <v>350000</v>
      </c>
      <c r="CP208" s="23">
        <v>650000</v>
      </c>
      <c r="CQ208" s="59" t="s">
        <v>72</v>
      </c>
      <c r="CR208" s="59">
        <f>AC208</f>
        <v>32</v>
      </c>
      <c r="CS208" s="59">
        <v>320000</v>
      </c>
      <c r="CT208" s="67">
        <f>CS208+(CS208*0.1)</f>
        <v>352000</v>
      </c>
      <c r="CU208" s="25">
        <f t="shared" si="38"/>
        <v>11264000</v>
      </c>
      <c r="CV208" s="25">
        <f t="shared" si="45"/>
        <v>4868000</v>
      </c>
      <c r="CW208" s="25">
        <f t="shared" si="46"/>
        <v>4868000</v>
      </c>
      <c r="CX208" s="67">
        <f t="shared" si="47"/>
        <v>4868000</v>
      </c>
      <c r="CY208" s="25">
        <f t="shared" si="48"/>
        <v>973600</v>
      </c>
      <c r="CZ208" s="52">
        <f t="shared" si="49"/>
        <v>1.4978461538461538</v>
      </c>
      <c r="DB208" s="67"/>
      <c r="DC208" s="67"/>
      <c r="DD208" s="28"/>
      <c r="DE208" s="49" t="s">
        <v>95</v>
      </c>
    </row>
    <row r="209" spans="1:109" ht="24.95" hidden="1" customHeight="1" x14ac:dyDescent="0.3">
      <c r="A209" s="13" t="s">
        <v>1290</v>
      </c>
      <c r="B209" s="14" t="s">
        <v>1291</v>
      </c>
      <c r="C209" s="14" t="s">
        <v>1287</v>
      </c>
      <c r="D209" s="15" t="s">
        <v>1288</v>
      </c>
      <c r="E209" s="15" t="s">
        <v>1292</v>
      </c>
      <c r="F209" s="16">
        <v>39331</v>
      </c>
      <c r="G209" s="15" t="s">
        <v>446</v>
      </c>
      <c r="H209" s="15" t="s">
        <v>447</v>
      </c>
      <c r="I209" s="15" t="s">
        <v>448</v>
      </c>
      <c r="J209" s="15" t="s">
        <v>562</v>
      </c>
      <c r="K209" s="15" t="s">
        <v>482</v>
      </c>
      <c r="L209" s="15" t="s">
        <v>451</v>
      </c>
      <c r="M209" s="17">
        <v>1</v>
      </c>
      <c r="N209" s="17">
        <v>0.13</v>
      </c>
      <c r="O209" s="17">
        <v>0.16</v>
      </c>
      <c r="P209" s="17">
        <v>0.16</v>
      </c>
      <c r="Q209" s="17">
        <v>15.9</v>
      </c>
      <c r="R209" s="17">
        <v>3.25</v>
      </c>
      <c r="S209" s="17">
        <v>6</v>
      </c>
      <c r="T209" s="17">
        <v>5.75</v>
      </c>
      <c r="U209" s="17"/>
      <c r="V209" s="17">
        <f t="shared" si="41"/>
        <v>20.6</v>
      </c>
      <c r="W209" s="17">
        <f t="shared" si="42"/>
        <v>17.059999999999999</v>
      </c>
      <c r="X209" s="17">
        <f t="shared" si="43"/>
        <v>3.54</v>
      </c>
      <c r="Y209" s="20">
        <f t="shared" si="44"/>
        <v>17.184466019417474</v>
      </c>
      <c r="Z209" s="17">
        <v>50</v>
      </c>
      <c r="AA209" s="17">
        <v>55</v>
      </c>
      <c r="AB209" s="17">
        <v>38</v>
      </c>
      <c r="AC209" s="17">
        <v>38</v>
      </c>
      <c r="AD209" s="17"/>
      <c r="AE209" s="17"/>
      <c r="AF209" s="17"/>
      <c r="AG209" s="17"/>
      <c r="AH209" s="17"/>
      <c r="AI209" s="17"/>
      <c r="AJ209" s="17">
        <v>3</v>
      </c>
      <c r="AK209" s="17">
        <v>9</v>
      </c>
      <c r="AL209" s="17">
        <v>20</v>
      </c>
      <c r="AM209" s="17">
        <v>23</v>
      </c>
      <c r="AN209" s="17">
        <v>0</v>
      </c>
      <c r="AO209" s="17">
        <v>55</v>
      </c>
      <c r="AP209" s="17">
        <v>0</v>
      </c>
      <c r="AQ209" s="19">
        <v>600000</v>
      </c>
      <c r="AR209" s="17">
        <v>0</v>
      </c>
      <c r="AS209" s="19">
        <v>700000</v>
      </c>
      <c r="AT209" s="17">
        <v>0</v>
      </c>
      <c r="AU209" s="17">
        <v>0</v>
      </c>
      <c r="AV209" s="17">
        <v>0</v>
      </c>
      <c r="AW209" s="17">
        <v>0</v>
      </c>
      <c r="AX209" s="19">
        <v>221690</v>
      </c>
      <c r="AY209" s="19">
        <v>220360</v>
      </c>
      <c r="AZ209" s="17">
        <v>0</v>
      </c>
      <c r="BA209" s="19">
        <v>225000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9">
        <v>6521263</v>
      </c>
      <c r="BK209" s="19">
        <v>6348345</v>
      </c>
      <c r="BL209" s="17">
        <v>0</v>
      </c>
      <c r="BM209" s="19">
        <v>6587000</v>
      </c>
      <c r="BN209" s="17">
        <v>0</v>
      </c>
      <c r="BO209" s="17">
        <v>0</v>
      </c>
      <c r="BP209" s="17">
        <v>0</v>
      </c>
      <c r="BQ209" s="17">
        <v>0</v>
      </c>
      <c r="BR209" s="50">
        <f>13000*12*AC209</f>
        <v>5928000</v>
      </c>
      <c r="BS209" s="50"/>
      <c r="BT209" s="19">
        <v>3293440</v>
      </c>
      <c r="BU209" s="19">
        <v>2781000</v>
      </c>
      <c r="BV209" s="17">
        <v>0</v>
      </c>
      <c r="BW209" s="19">
        <v>2364000</v>
      </c>
      <c r="BX209" s="17">
        <v>0</v>
      </c>
      <c r="BY209" s="17">
        <v>0</v>
      </c>
      <c r="BZ209" s="17">
        <v>0</v>
      </c>
      <c r="CA209" s="17">
        <v>0</v>
      </c>
      <c r="CB209" s="19">
        <f>3000*12*(AL209+AM209)</f>
        <v>1548000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7">
        <v>0</v>
      </c>
      <c r="CK209" s="19">
        <v>10036393</v>
      </c>
      <c r="CL209" s="19">
        <v>9949705</v>
      </c>
      <c r="CM209" s="19">
        <v>9876000</v>
      </c>
      <c r="CN209" s="17">
        <v>0</v>
      </c>
      <c r="CO209" s="19">
        <v>600000</v>
      </c>
      <c r="CP209" s="23">
        <v>700000</v>
      </c>
      <c r="CQ209" s="59" t="s">
        <v>72</v>
      </c>
      <c r="CR209" s="59">
        <f>AC209</f>
        <v>38</v>
      </c>
      <c r="CS209" s="59">
        <v>320000</v>
      </c>
      <c r="CT209" s="67">
        <f>CS209+(CS209*0.1)</f>
        <v>352000</v>
      </c>
      <c r="CU209" s="25">
        <f t="shared" si="38"/>
        <v>13376000</v>
      </c>
      <c r="CV209" s="25">
        <f t="shared" si="45"/>
        <v>5900000</v>
      </c>
      <c r="CW209" s="25">
        <f t="shared" si="46"/>
        <v>5900000</v>
      </c>
      <c r="CX209" s="67">
        <f t="shared" si="47"/>
        <v>5900000</v>
      </c>
      <c r="CY209" s="25">
        <f t="shared" si="48"/>
        <v>1180000</v>
      </c>
      <c r="CZ209" s="52">
        <f t="shared" si="49"/>
        <v>1.6857142857142857</v>
      </c>
      <c r="DB209" s="67"/>
      <c r="DC209" s="67"/>
      <c r="DD209" s="28"/>
      <c r="DE209" s="49" t="s">
        <v>95</v>
      </c>
    </row>
    <row r="210" spans="1:109" ht="24.95" hidden="1" customHeight="1" x14ac:dyDescent="0.3">
      <c r="A210" s="13" t="s">
        <v>1293</v>
      </c>
      <c r="B210" s="14" t="s">
        <v>1294</v>
      </c>
      <c r="C210" s="14" t="s">
        <v>1295</v>
      </c>
      <c r="D210" s="15" t="s">
        <v>1296</v>
      </c>
      <c r="E210" s="15" t="s">
        <v>1297</v>
      </c>
      <c r="F210" s="16">
        <v>39392</v>
      </c>
      <c r="G210" s="15" t="s">
        <v>446</v>
      </c>
      <c r="H210" s="15" t="s">
        <v>447</v>
      </c>
      <c r="I210" s="15" t="s">
        <v>466</v>
      </c>
      <c r="J210" s="15" t="s">
        <v>126</v>
      </c>
      <c r="K210" s="15" t="s">
        <v>461</v>
      </c>
      <c r="L210" s="15" t="s">
        <v>793</v>
      </c>
      <c r="M210" s="17">
        <v>0</v>
      </c>
      <c r="N210" s="17">
        <v>0.12</v>
      </c>
      <c r="O210" s="17">
        <v>0</v>
      </c>
      <c r="P210" s="17">
        <v>0.11</v>
      </c>
      <c r="Q210" s="17">
        <v>1.83</v>
      </c>
      <c r="R210" s="17">
        <v>0.95</v>
      </c>
      <c r="S210" s="17">
        <v>0</v>
      </c>
      <c r="T210" s="17">
        <v>0</v>
      </c>
      <c r="U210" s="17">
        <v>520</v>
      </c>
      <c r="V210" s="17">
        <f t="shared" si="41"/>
        <v>3.01</v>
      </c>
      <c r="W210" s="17">
        <f t="shared" si="42"/>
        <v>1.83</v>
      </c>
      <c r="X210" s="17">
        <f t="shared" si="43"/>
        <v>1.18</v>
      </c>
      <c r="Y210" s="20">
        <f t="shared" si="44"/>
        <v>39.202657807308974</v>
      </c>
      <c r="Z210" s="17">
        <v>155</v>
      </c>
      <c r="AA210" s="17">
        <v>135</v>
      </c>
      <c r="AB210" s="17"/>
      <c r="AC210" s="17"/>
      <c r="AD210" s="17"/>
      <c r="AE210" s="17"/>
      <c r="AF210" s="19">
        <v>6550</v>
      </c>
      <c r="AG210" s="19">
        <v>6240</v>
      </c>
      <c r="AH210" s="17"/>
      <c r="AI210" s="17"/>
      <c r="AJ210" s="17"/>
      <c r="AK210" s="17"/>
      <c r="AL210" s="17"/>
      <c r="AM210" s="17"/>
      <c r="AN210" s="17"/>
      <c r="AO210" s="17"/>
      <c r="AP210" s="17">
        <v>0</v>
      </c>
      <c r="AQ210" s="19">
        <v>112400</v>
      </c>
      <c r="AR210" s="17">
        <v>0</v>
      </c>
      <c r="AS210" s="19">
        <v>150000</v>
      </c>
      <c r="AT210" s="17">
        <v>0</v>
      </c>
      <c r="AU210" s="17">
        <v>0</v>
      </c>
      <c r="AV210" s="17">
        <v>0</v>
      </c>
      <c r="AW210" s="17">
        <v>0</v>
      </c>
      <c r="AX210" s="19">
        <v>285000</v>
      </c>
      <c r="AY210" s="19">
        <v>80000</v>
      </c>
      <c r="AZ210" s="17">
        <v>0</v>
      </c>
      <c r="BA210" s="19">
        <v>102400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50"/>
      <c r="BS210" s="50"/>
      <c r="BT210" s="19">
        <v>576000</v>
      </c>
      <c r="BU210" s="19">
        <v>428000</v>
      </c>
      <c r="BV210" s="19">
        <v>428000</v>
      </c>
      <c r="BW210" s="17">
        <v>0</v>
      </c>
      <c r="BX210" s="17">
        <v>0</v>
      </c>
      <c r="BY210" s="17">
        <v>0</v>
      </c>
      <c r="BZ210" s="17">
        <v>0</v>
      </c>
      <c r="CA210" s="17">
        <v>0</v>
      </c>
      <c r="CB210" s="17"/>
      <c r="CC210" s="17">
        <v>0</v>
      </c>
      <c r="CD210" s="17">
        <v>0</v>
      </c>
      <c r="CE210" s="17">
        <v>0</v>
      </c>
      <c r="CF210" s="17">
        <v>0</v>
      </c>
      <c r="CG210" s="19">
        <v>807895</v>
      </c>
      <c r="CH210" s="19">
        <v>836983</v>
      </c>
      <c r="CI210" s="19">
        <v>629600</v>
      </c>
      <c r="CJ210" s="19">
        <v>150000</v>
      </c>
      <c r="CK210" s="19">
        <v>1662312</v>
      </c>
      <c r="CL210" s="19">
        <v>1457383</v>
      </c>
      <c r="CM210" s="19">
        <v>1460000</v>
      </c>
      <c r="CN210" s="17">
        <v>0</v>
      </c>
      <c r="CO210" s="19">
        <v>112400</v>
      </c>
      <c r="CP210" s="23">
        <v>150000</v>
      </c>
      <c r="CQ210" s="59" t="s">
        <v>101</v>
      </c>
      <c r="CR210" s="60">
        <f>V210</f>
        <v>3.01</v>
      </c>
      <c r="CS210" s="59">
        <v>270000</v>
      </c>
      <c r="CT210" s="67">
        <f>CS210-(CS210*0.1)</f>
        <v>243000</v>
      </c>
      <c r="CU210" s="25">
        <f t="shared" si="38"/>
        <v>731430</v>
      </c>
      <c r="CV210" s="25">
        <f t="shared" si="45"/>
        <v>731430</v>
      </c>
      <c r="CW210" s="25">
        <f t="shared" si="46"/>
        <v>731430</v>
      </c>
      <c r="CX210" s="67">
        <f t="shared" si="47"/>
        <v>731430</v>
      </c>
      <c r="CY210" s="25">
        <f t="shared" si="48"/>
        <v>146286</v>
      </c>
      <c r="CZ210" s="52">
        <f t="shared" si="49"/>
        <v>0.97524</v>
      </c>
      <c r="DB210" s="67"/>
      <c r="DC210" s="67"/>
      <c r="DD210" s="28"/>
      <c r="DE210" s="49" t="s">
        <v>129</v>
      </c>
    </row>
    <row r="211" spans="1:109" ht="24.95" customHeight="1" x14ac:dyDescent="0.3">
      <c r="A211" s="13" t="s">
        <v>1298</v>
      </c>
      <c r="B211" s="14" t="s">
        <v>1294</v>
      </c>
      <c r="C211" s="14" t="s">
        <v>1295</v>
      </c>
      <c r="D211" s="15" t="s">
        <v>1296</v>
      </c>
      <c r="E211" s="15" t="s">
        <v>1299</v>
      </c>
      <c r="F211" s="16">
        <v>39392</v>
      </c>
      <c r="G211" s="15" t="s">
        <v>457</v>
      </c>
      <c r="H211" s="15" t="s">
        <v>458</v>
      </c>
      <c r="I211" s="15" t="s">
        <v>459</v>
      </c>
      <c r="J211" s="15" t="s">
        <v>460</v>
      </c>
      <c r="K211" s="15" t="s">
        <v>461</v>
      </c>
      <c r="L211" s="15" t="s">
        <v>462</v>
      </c>
      <c r="M211" s="17">
        <v>0</v>
      </c>
      <c r="N211" s="17">
        <v>0.1</v>
      </c>
      <c r="O211" s="17">
        <v>0</v>
      </c>
      <c r="P211" s="17">
        <v>0.04</v>
      </c>
      <c r="Q211" s="17">
        <v>1.4</v>
      </c>
      <c r="R211" s="17">
        <v>0.8</v>
      </c>
      <c r="S211" s="17">
        <v>0</v>
      </c>
      <c r="T211" s="17">
        <v>0</v>
      </c>
      <c r="U211" s="17"/>
      <c r="V211" s="17">
        <f t="shared" si="41"/>
        <v>2.34</v>
      </c>
      <c r="W211" s="17">
        <f t="shared" si="42"/>
        <v>1.4</v>
      </c>
      <c r="X211" s="17">
        <f t="shared" si="43"/>
        <v>0.94000000000000006</v>
      </c>
      <c r="Y211" s="20">
        <f t="shared" si="44"/>
        <v>40.170940170940177</v>
      </c>
      <c r="Z211" s="17">
        <v>122</v>
      </c>
      <c r="AA211" s="17">
        <v>125</v>
      </c>
      <c r="AB211" s="17"/>
      <c r="AC211" s="17"/>
      <c r="AD211" s="17"/>
      <c r="AE211" s="17"/>
      <c r="AF211" s="17">
        <v>845</v>
      </c>
      <c r="AG211" s="17">
        <v>900</v>
      </c>
      <c r="AH211" s="17"/>
      <c r="AI211" s="17"/>
      <c r="AJ211" s="17"/>
      <c r="AK211" s="17"/>
      <c r="AL211" s="17"/>
      <c r="AM211" s="17"/>
      <c r="AN211" s="17"/>
      <c r="AO211" s="17"/>
      <c r="AP211" s="19">
        <v>64000</v>
      </c>
      <c r="AQ211" s="19">
        <v>59500</v>
      </c>
      <c r="AR211" s="17">
        <v>0</v>
      </c>
      <c r="AS211" s="19">
        <v>120000</v>
      </c>
      <c r="AT211" s="17">
        <v>0</v>
      </c>
      <c r="AU211" s="17">
        <v>0</v>
      </c>
      <c r="AV211" s="17">
        <v>0</v>
      </c>
      <c r="AW211" s="17">
        <v>0</v>
      </c>
      <c r="AX211" s="19">
        <v>35000</v>
      </c>
      <c r="AY211" s="19">
        <v>50000</v>
      </c>
      <c r="AZ211" s="17">
        <v>0</v>
      </c>
      <c r="BA211" s="19">
        <v>60000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17">
        <v>0</v>
      </c>
      <c r="BL211" s="17">
        <v>0</v>
      </c>
      <c r="BM211" s="17">
        <v>0</v>
      </c>
      <c r="BN211" s="17">
        <v>0</v>
      </c>
      <c r="BO211" s="17">
        <v>0</v>
      </c>
      <c r="BP211" s="17">
        <v>0</v>
      </c>
      <c r="BQ211" s="17">
        <v>0</v>
      </c>
      <c r="BR211" s="50"/>
      <c r="BS211" s="50"/>
      <c r="BT211" s="19">
        <v>546000</v>
      </c>
      <c r="BU211" s="19">
        <v>491000</v>
      </c>
      <c r="BV211" s="19">
        <v>417000</v>
      </c>
      <c r="BW211" s="17">
        <v>0</v>
      </c>
      <c r="BX211" s="17">
        <v>0</v>
      </c>
      <c r="BY211" s="17">
        <v>0</v>
      </c>
      <c r="BZ211" s="17">
        <v>0</v>
      </c>
      <c r="CA211" s="17">
        <v>0</v>
      </c>
      <c r="CB211" s="17"/>
      <c r="CC211" s="17">
        <v>0</v>
      </c>
      <c r="CD211" s="17">
        <v>0</v>
      </c>
      <c r="CE211" s="17">
        <v>0</v>
      </c>
      <c r="CF211" s="17">
        <v>0</v>
      </c>
      <c r="CG211" s="19">
        <v>298519</v>
      </c>
      <c r="CH211" s="19">
        <v>487987</v>
      </c>
      <c r="CI211" s="19">
        <v>354000</v>
      </c>
      <c r="CJ211" s="19">
        <v>114260</v>
      </c>
      <c r="CK211" s="19">
        <v>943519</v>
      </c>
      <c r="CL211" s="19">
        <v>1088487</v>
      </c>
      <c r="CM211" s="19">
        <v>1065260</v>
      </c>
      <c r="CN211" s="19">
        <v>64000</v>
      </c>
      <c r="CO211" s="19">
        <v>59500</v>
      </c>
      <c r="CP211" s="23">
        <v>120000</v>
      </c>
      <c r="CQ211" s="59" t="s">
        <v>101</v>
      </c>
      <c r="CR211" s="60">
        <f>V211</f>
        <v>2.34</v>
      </c>
      <c r="CS211" s="59">
        <v>270000</v>
      </c>
      <c r="CT211" s="67">
        <f>CS211-(CS211*0.1)+(CS211*0.2)</f>
        <v>297000</v>
      </c>
      <c r="CU211" s="25">
        <f t="shared" si="38"/>
        <v>694980</v>
      </c>
      <c r="CV211" s="25">
        <f t="shared" si="45"/>
        <v>694980</v>
      </c>
      <c r="CW211" s="25">
        <f t="shared" si="46"/>
        <v>694980</v>
      </c>
      <c r="CX211" s="67">
        <f t="shared" si="47"/>
        <v>694980</v>
      </c>
      <c r="CY211" s="25">
        <f t="shared" si="48"/>
        <v>138996</v>
      </c>
      <c r="CZ211" s="52">
        <f>DB211/CP211</f>
        <v>0.66666666666666663</v>
      </c>
      <c r="DA211" s="67">
        <f>CY211</f>
        <v>138996</v>
      </c>
      <c r="DB211" s="67">
        <v>80000</v>
      </c>
      <c r="DC211" s="67" t="s">
        <v>152</v>
      </c>
      <c r="DD211" s="61">
        <f>AG211/(W211*2080)</f>
        <v>0.30906593406593408</v>
      </c>
      <c r="DE211" s="24" t="s">
        <v>112</v>
      </c>
    </row>
    <row r="212" spans="1:109" ht="24.95" hidden="1" customHeight="1" x14ac:dyDescent="0.3">
      <c r="A212" s="13" t="s">
        <v>446</v>
      </c>
      <c r="B212" s="14" t="s">
        <v>1300</v>
      </c>
      <c r="C212" s="14" t="s">
        <v>1301</v>
      </c>
      <c r="D212" s="15" t="s">
        <v>1302</v>
      </c>
      <c r="E212" s="15" t="s">
        <v>1303</v>
      </c>
      <c r="F212" s="16">
        <v>39994</v>
      </c>
      <c r="G212" s="15" t="s">
        <v>446</v>
      </c>
      <c r="H212" s="15" t="s">
        <v>447</v>
      </c>
      <c r="I212" s="15" t="s">
        <v>448</v>
      </c>
      <c r="J212" s="15" t="s">
        <v>481</v>
      </c>
      <c r="K212" s="15" t="s">
        <v>450</v>
      </c>
      <c r="L212" s="15" t="s">
        <v>451</v>
      </c>
      <c r="M212" s="17">
        <v>0.2</v>
      </c>
      <c r="N212" s="17">
        <v>0</v>
      </c>
      <c r="O212" s="17">
        <v>0.47</v>
      </c>
      <c r="P212" s="17">
        <v>0.05</v>
      </c>
      <c r="Q212" s="17">
        <v>0</v>
      </c>
      <c r="R212" s="17">
        <v>0</v>
      </c>
      <c r="S212" s="17">
        <v>0</v>
      </c>
      <c r="T212" s="17">
        <v>0</v>
      </c>
      <c r="U212" s="17"/>
      <c r="V212" s="17">
        <f t="shared" si="41"/>
        <v>0.72</v>
      </c>
      <c r="W212" s="17">
        <f t="shared" si="42"/>
        <v>0.66999999999999993</v>
      </c>
      <c r="X212" s="17">
        <f t="shared" si="43"/>
        <v>0.05</v>
      </c>
      <c r="Y212" s="20">
        <f t="shared" si="44"/>
        <v>6.9444444444444446</v>
      </c>
      <c r="Z212" s="17">
        <v>0</v>
      </c>
      <c r="AA212" s="17">
        <v>10</v>
      </c>
      <c r="AB212" s="17">
        <v>0</v>
      </c>
      <c r="AC212" s="17">
        <v>0</v>
      </c>
      <c r="AD212" s="17"/>
      <c r="AE212" s="17"/>
      <c r="AF212" s="17">
        <v>0</v>
      </c>
      <c r="AG212" s="17">
        <v>900</v>
      </c>
      <c r="AH212" s="17"/>
      <c r="AI212" s="17"/>
      <c r="AJ212" s="17">
        <v>0</v>
      </c>
      <c r="AK212" s="17">
        <v>0</v>
      </c>
      <c r="AL212" s="17">
        <v>2</v>
      </c>
      <c r="AM212" s="17">
        <v>8</v>
      </c>
      <c r="AN212" s="17">
        <v>0</v>
      </c>
      <c r="AO212" s="17">
        <v>10</v>
      </c>
      <c r="AP212" s="17">
        <v>0</v>
      </c>
      <c r="AQ212" s="17">
        <v>0</v>
      </c>
      <c r="AR212" s="17">
        <v>0</v>
      </c>
      <c r="AS212" s="19">
        <v>129444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9">
        <v>79200</v>
      </c>
      <c r="BJ212" s="17">
        <v>0</v>
      </c>
      <c r="BK212" s="17">
        <v>0</v>
      </c>
      <c r="BL212" s="17">
        <v>0</v>
      </c>
      <c r="BM212" s="17">
        <v>0</v>
      </c>
      <c r="BN212" s="17">
        <v>0</v>
      </c>
      <c r="BO212" s="17">
        <v>0</v>
      </c>
      <c r="BP212" s="17">
        <v>0</v>
      </c>
      <c r="BQ212" s="19">
        <v>50244</v>
      </c>
      <c r="BR212" s="50"/>
      <c r="BS212" s="50"/>
      <c r="BT212" s="17">
        <v>0</v>
      </c>
      <c r="BU212" s="17">
        <v>0</v>
      </c>
      <c r="BV212" s="17">
        <v>0</v>
      </c>
      <c r="BW212" s="17">
        <v>0</v>
      </c>
      <c r="BX212" s="17">
        <v>0</v>
      </c>
      <c r="BY212" s="17">
        <v>0</v>
      </c>
      <c r="BZ212" s="17">
        <v>0</v>
      </c>
      <c r="CA212" s="17">
        <v>0</v>
      </c>
      <c r="CB212" s="17"/>
      <c r="CC212" s="17">
        <v>0</v>
      </c>
      <c r="CD212" s="17">
        <v>0</v>
      </c>
      <c r="CE212" s="17">
        <v>0</v>
      </c>
      <c r="CF212" s="17">
        <v>0</v>
      </c>
      <c r="CG212" s="17">
        <v>0</v>
      </c>
      <c r="CH212" s="17">
        <v>0</v>
      </c>
      <c r="CI212" s="17">
        <v>0</v>
      </c>
      <c r="CJ212" s="17">
        <v>0</v>
      </c>
      <c r="CK212" s="17">
        <v>0</v>
      </c>
      <c r="CL212" s="17">
        <v>0</v>
      </c>
      <c r="CM212" s="19">
        <v>258888</v>
      </c>
      <c r="CN212" s="17">
        <v>0</v>
      </c>
      <c r="CO212" s="17">
        <v>0</v>
      </c>
      <c r="CP212" s="23">
        <v>129444</v>
      </c>
      <c r="CQ212" s="59" t="s">
        <v>101</v>
      </c>
      <c r="CR212" s="60">
        <f>V212</f>
        <v>0.72</v>
      </c>
      <c r="CS212" s="59">
        <v>380000</v>
      </c>
      <c r="CT212" s="67">
        <f>CS212</f>
        <v>380000</v>
      </c>
      <c r="CU212" s="25">
        <f t="shared" si="38"/>
        <v>273600</v>
      </c>
      <c r="CV212" s="25">
        <f t="shared" si="45"/>
        <v>273600</v>
      </c>
      <c r="CW212" s="25">
        <f t="shared" si="46"/>
        <v>273600</v>
      </c>
      <c r="CX212" s="67">
        <f t="shared" si="47"/>
        <v>273600</v>
      </c>
      <c r="CY212" s="25">
        <f t="shared" si="48"/>
        <v>54720</v>
      </c>
      <c r="CZ212" s="52">
        <f t="shared" si="49"/>
        <v>0.4227310651710392</v>
      </c>
      <c r="DB212" s="67"/>
      <c r="DC212" s="67"/>
      <c r="DD212" s="61">
        <f>AG212/(W212*2080)</f>
        <v>0.64580941446613094</v>
      </c>
      <c r="DE212" s="24"/>
    </row>
    <row r="213" spans="1:109" ht="24.95" customHeight="1" x14ac:dyDescent="0.3">
      <c r="A213" s="13" t="s">
        <v>1304</v>
      </c>
      <c r="B213" s="14" t="s">
        <v>1305</v>
      </c>
      <c r="C213" s="14" t="s">
        <v>1306</v>
      </c>
      <c r="D213" s="15" t="s">
        <v>1307</v>
      </c>
      <c r="E213" s="15" t="s">
        <v>1308</v>
      </c>
      <c r="F213" s="16">
        <v>39500</v>
      </c>
      <c r="G213" s="15" t="s">
        <v>457</v>
      </c>
      <c r="H213" s="15" t="s">
        <v>458</v>
      </c>
      <c r="I213" s="15" t="s">
        <v>459</v>
      </c>
      <c r="J213" s="15" t="s">
        <v>460</v>
      </c>
      <c r="K213" s="15" t="s">
        <v>461</v>
      </c>
      <c r="L213" s="15" t="s">
        <v>490</v>
      </c>
      <c r="M213" s="17">
        <v>0</v>
      </c>
      <c r="N213" s="17">
        <v>0.1</v>
      </c>
      <c r="O213" s="17">
        <v>0</v>
      </c>
      <c r="P213" s="17">
        <v>0</v>
      </c>
      <c r="Q213" s="17">
        <v>1.5</v>
      </c>
      <c r="R213" s="17">
        <v>1</v>
      </c>
      <c r="S213" s="17">
        <v>0</v>
      </c>
      <c r="T213" s="17">
        <v>0</v>
      </c>
      <c r="U213" s="17">
        <v>12</v>
      </c>
      <c r="V213" s="17">
        <f t="shared" si="41"/>
        <v>2.6</v>
      </c>
      <c r="W213" s="17">
        <f t="shared" si="42"/>
        <v>1.5</v>
      </c>
      <c r="X213" s="17">
        <f t="shared" si="43"/>
        <v>1.1000000000000001</v>
      </c>
      <c r="Y213" s="20">
        <f t="shared" si="44"/>
        <v>42.307692307692307</v>
      </c>
      <c r="Z213" s="17">
        <v>156</v>
      </c>
      <c r="AA213" s="17">
        <v>170</v>
      </c>
      <c r="AB213" s="17"/>
      <c r="AC213" s="17"/>
      <c r="AD213" s="17"/>
      <c r="AE213" s="17"/>
      <c r="AF213" s="17">
        <v>800</v>
      </c>
      <c r="AG213" s="17">
        <v>820</v>
      </c>
      <c r="AH213" s="17"/>
      <c r="AI213" s="17"/>
      <c r="AJ213" s="17"/>
      <c r="AK213" s="17"/>
      <c r="AL213" s="17"/>
      <c r="AM213" s="17"/>
      <c r="AN213" s="17"/>
      <c r="AO213" s="17"/>
      <c r="AP213" s="17">
        <v>0</v>
      </c>
      <c r="AQ213" s="19">
        <v>49300</v>
      </c>
      <c r="AR213" s="17">
        <v>0</v>
      </c>
      <c r="AS213" s="19">
        <v>495788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9">
        <v>198000</v>
      </c>
      <c r="AZ213" s="19">
        <v>100000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17">
        <v>0</v>
      </c>
      <c r="BL213" s="17">
        <v>0</v>
      </c>
      <c r="BM213" s="17">
        <v>0</v>
      </c>
      <c r="BN213" s="17">
        <v>0</v>
      </c>
      <c r="BO213" s="17">
        <v>0</v>
      </c>
      <c r="BP213" s="17">
        <v>0</v>
      </c>
      <c r="BQ213" s="17">
        <v>0</v>
      </c>
      <c r="BR213" s="50"/>
      <c r="BS213" s="50"/>
      <c r="BT213" s="17">
        <v>0</v>
      </c>
      <c r="BU213" s="19">
        <v>981000</v>
      </c>
      <c r="BV213" s="19">
        <v>738990</v>
      </c>
      <c r="BW213" s="17">
        <v>0</v>
      </c>
      <c r="BX213" s="17">
        <v>0</v>
      </c>
      <c r="BY213" s="17">
        <v>0</v>
      </c>
      <c r="BZ213" s="17">
        <v>0</v>
      </c>
      <c r="CA213" s="17">
        <v>0</v>
      </c>
      <c r="CB213" s="17"/>
      <c r="CC213" s="17">
        <v>0</v>
      </c>
      <c r="CD213" s="17">
        <v>0</v>
      </c>
      <c r="CE213" s="17">
        <v>0</v>
      </c>
      <c r="CF213" s="17">
        <v>0</v>
      </c>
      <c r="CG213" s="17">
        <v>0</v>
      </c>
      <c r="CH213" s="17">
        <v>0</v>
      </c>
      <c r="CI213" s="17">
        <v>0</v>
      </c>
      <c r="CJ213" s="17">
        <v>0</v>
      </c>
      <c r="CK213" s="17">
        <v>0</v>
      </c>
      <c r="CL213" s="19">
        <v>1228300</v>
      </c>
      <c r="CM213" s="19">
        <v>1334778</v>
      </c>
      <c r="CN213" s="17">
        <v>0</v>
      </c>
      <c r="CO213" s="19">
        <v>49300</v>
      </c>
      <c r="CP213" s="23">
        <v>495788</v>
      </c>
      <c r="CQ213" s="59" t="s">
        <v>101</v>
      </c>
      <c r="CR213" s="60">
        <f>V213</f>
        <v>2.6</v>
      </c>
      <c r="CS213" s="59">
        <v>270000</v>
      </c>
      <c r="CT213" s="67">
        <f>CS213-(CS213*0.1)-(CS213*0.1)</f>
        <v>216000</v>
      </c>
      <c r="CU213" s="25">
        <f t="shared" si="38"/>
        <v>561600</v>
      </c>
      <c r="CV213" s="25">
        <f t="shared" si="45"/>
        <v>561600</v>
      </c>
      <c r="CW213" s="25">
        <f t="shared" si="46"/>
        <v>561600</v>
      </c>
      <c r="CX213" s="67">
        <f t="shared" si="47"/>
        <v>561600</v>
      </c>
      <c r="CY213" s="25">
        <f t="shared" si="48"/>
        <v>112320</v>
      </c>
      <c r="CZ213" s="52">
        <f>DB213/CP213</f>
        <v>0.16135929066455823</v>
      </c>
      <c r="DA213" s="67">
        <f>CY213</f>
        <v>112320</v>
      </c>
      <c r="DB213" s="67">
        <v>80000</v>
      </c>
      <c r="DC213" s="67" t="s">
        <v>153</v>
      </c>
      <c r="DD213" s="61">
        <f>AG213/(W213*2080)</f>
        <v>0.26282051282051283</v>
      </c>
      <c r="DE213" s="24" t="s">
        <v>112</v>
      </c>
    </row>
    <row r="214" spans="1:109" ht="24.95" hidden="1" customHeight="1" x14ac:dyDescent="0.3">
      <c r="A214" s="13" t="s">
        <v>1309</v>
      </c>
      <c r="B214" s="14" t="s">
        <v>1310</v>
      </c>
      <c r="C214" s="14" t="s">
        <v>1306</v>
      </c>
      <c r="D214" s="15" t="s">
        <v>1311</v>
      </c>
      <c r="E214" s="15" t="s">
        <v>1312</v>
      </c>
      <c r="F214" s="16">
        <v>39508</v>
      </c>
      <c r="G214" s="15" t="s">
        <v>446</v>
      </c>
      <c r="H214" s="15" t="s">
        <v>447</v>
      </c>
      <c r="I214" s="15" t="s">
        <v>466</v>
      </c>
      <c r="J214" s="15" t="s">
        <v>855</v>
      </c>
      <c r="K214" s="15" t="s">
        <v>482</v>
      </c>
      <c r="L214" s="15" t="s">
        <v>915</v>
      </c>
      <c r="M214" s="17">
        <v>0</v>
      </c>
      <c r="N214" s="17">
        <v>0</v>
      </c>
      <c r="O214" s="17">
        <v>0</v>
      </c>
      <c r="P214" s="17">
        <v>0.01</v>
      </c>
      <c r="Q214" s="17">
        <v>1.5</v>
      </c>
      <c r="R214" s="17">
        <v>0.2</v>
      </c>
      <c r="S214" s="17">
        <v>0</v>
      </c>
      <c r="T214" s="17">
        <v>0</v>
      </c>
      <c r="U214" s="17">
        <v>3</v>
      </c>
      <c r="V214" s="17">
        <f t="shared" si="41"/>
        <v>1.71</v>
      </c>
      <c r="W214" s="17">
        <f t="shared" si="42"/>
        <v>1.5</v>
      </c>
      <c r="X214" s="17">
        <f t="shared" si="43"/>
        <v>0.21000000000000002</v>
      </c>
      <c r="Y214" s="20">
        <f t="shared" si="44"/>
        <v>12.280701754385968</v>
      </c>
      <c r="Z214" s="17">
        <v>5</v>
      </c>
      <c r="AA214" s="17">
        <v>4</v>
      </c>
      <c r="AB214" s="17">
        <v>4</v>
      </c>
      <c r="AC214" s="17">
        <v>4</v>
      </c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9">
        <v>150000</v>
      </c>
      <c r="AQ214" s="19">
        <v>591400</v>
      </c>
      <c r="AR214" s="17">
        <v>0</v>
      </c>
      <c r="AS214" s="19">
        <v>632397</v>
      </c>
      <c r="AT214" s="17">
        <v>0</v>
      </c>
      <c r="AU214" s="17">
        <v>0</v>
      </c>
      <c r="AV214" s="17">
        <v>0</v>
      </c>
      <c r="AW214" s="17">
        <v>0</v>
      </c>
      <c r="AX214" s="19">
        <v>25000</v>
      </c>
      <c r="AY214" s="19">
        <v>25000</v>
      </c>
      <c r="AZ214" s="17">
        <v>0</v>
      </c>
      <c r="BA214" s="19">
        <v>25000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9">
        <v>91000</v>
      </c>
      <c r="BK214" s="19">
        <v>113800</v>
      </c>
      <c r="BL214" s="17">
        <v>0</v>
      </c>
      <c r="BM214" s="19">
        <v>146400</v>
      </c>
      <c r="BN214" s="17">
        <v>0</v>
      </c>
      <c r="BO214" s="17">
        <v>0</v>
      </c>
      <c r="BP214" s="17">
        <v>0</v>
      </c>
      <c r="BQ214" s="17">
        <v>0</v>
      </c>
      <c r="BR214" s="50"/>
      <c r="BS214" s="50"/>
      <c r="BT214" s="19">
        <v>383000</v>
      </c>
      <c r="BU214" s="19">
        <v>344000</v>
      </c>
      <c r="BV214" s="19">
        <v>395000</v>
      </c>
      <c r="BW214" s="17">
        <v>0</v>
      </c>
      <c r="BX214" s="17">
        <v>0</v>
      </c>
      <c r="BY214" s="17">
        <v>0</v>
      </c>
      <c r="BZ214" s="17">
        <v>0</v>
      </c>
      <c r="CA214" s="17">
        <v>0</v>
      </c>
      <c r="CB214" s="17"/>
      <c r="CC214" s="19">
        <v>482400</v>
      </c>
      <c r="CD214" s="17">
        <v>0</v>
      </c>
      <c r="CE214" s="17">
        <v>0</v>
      </c>
      <c r="CF214" s="17">
        <v>0</v>
      </c>
      <c r="CG214" s="17">
        <v>0</v>
      </c>
      <c r="CH214" s="17">
        <v>0</v>
      </c>
      <c r="CI214" s="17">
        <v>0</v>
      </c>
      <c r="CJ214" s="17">
        <v>0</v>
      </c>
      <c r="CK214" s="19">
        <v>1131400</v>
      </c>
      <c r="CL214" s="19">
        <v>1074200</v>
      </c>
      <c r="CM214" s="19">
        <v>1198797</v>
      </c>
      <c r="CN214" s="19">
        <v>150000</v>
      </c>
      <c r="CO214" s="19">
        <v>591400</v>
      </c>
      <c r="CP214" s="23">
        <v>632397</v>
      </c>
      <c r="CQ214" s="59" t="s">
        <v>72</v>
      </c>
      <c r="CR214" s="59">
        <f>AC214</f>
        <v>4</v>
      </c>
      <c r="CS214" s="59">
        <v>220000</v>
      </c>
      <c r="CT214" s="67">
        <f>CS214</f>
        <v>220000</v>
      </c>
      <c r="CU214" s="25">
        <f t="shared" si="38"/>
        <v>880000</v>
      </c>
      <c r="CV214" s="25">
        <f t="shared" si="45"/>
        <v>880000</v>
      </c>
      <c r="CW214" s="25">
        <f t="shared" si="46"/>
        <v>880000</v>
      </c>
      <c r="CX214" s="67">
        <f t="shared" si="47"/>
        <v>880000</v>
      </c>
      <c r="CY214" s="25">
        <f t="shared" si="48"/>
        <v>176000</v>
      </c>
      <c r="CZ214" s="52">
        <f t="shared" si="49"/>
        <v>0.27830619057332656</v>
      </c>
      <c r="DB214" s="67"/>
      <c r="DC214" s="67"/>
      <c r="DD214" s="28"/>
      <c r="DE214" s="24"/>
    </row>
    <row r="215" spans="1:109" ht="24.95" hidden="1" customHeight="1" x14ac:dyDescent="0.3">
      <c r="A215" s="13" t="s">
        <v>1313</v>
      </c>
      <c r="B215" s="14" t="s">
        <v>1314</v>
      </c>
      <c r="C215" s="14" t="s">
        <v>1315</v>
      </c>
      <c r="D215" s="15" t="s">
        <v>1316</v>
      </c>
      <c r="E215" s="15" t="s">
        <v>1317</v>
      </c>
      <c r="F215" s="16">
        <v>39338</v>
      </c>
      <c r="G215" s="15" t="s">
        <v>446</v>
      </c>
      <c r="H215" s="15" t="s">
        <v>447</v>
      </c>
      <c r="I215" s="15" t="s">
        <v>448</v>
      </c>
      <c r="J215" s="15" t="s">
        <v>585</v>
      </c>
      <c r="K215" s="15" t="s">
        <v>474</v>
      </c>
      <c r="L215" s="15" t="s">
        <v>596</v>
      </c>
      <c r="M215" s="17">
        <v>0</v>
      </c>
      <c r="N215" s="17">
        <v>0</v>
      </c>
      <c r="O215" s="17">
        <v>0.15</v>
      </c>
      <c r="P215" s="17">
        <v>0.2</v>
      </c>
      <c r="Q215" s="17">
        <v>4</v>
      </c>
      <c r="R215" s="17">
        <v>1</v>
      </c>
      <c r="S215" s="17">
        <v>0</v>
      </c>
      <c r="T215" s="17">
        <v>0</v>
      </c>
      <c r="U215" s="17"/>
      <c r="V215" s="17">
        <f t="shared" si="41"/>
        <v>5.35</v>
      </c>
      <c r="W215" s="17">
        <f t="shared" si="42"/>
        <v>4.1500000000000004</v>
      </c>
      <c r="X215" s="17">
        <f t="shared" si="43"/>
        <v>1.2</v>
      </c>
      <c r="Y215" s="20">
        <f t="shared" si="44"/>
        <v>22.429906542056074</v>
      </c>
      <c r="Z215" s="17">
        <v>14</v>
      </c>
      <c r="AA215" s="17">
        <v>14</v>
      </c>
      <c r="AB215" s="17"/>
      <c r="AC215" s="17"/>
      <c r="AD215" s="17">
        <v>15</v>
      </c>
      <c r="AE215" s="17">
        <v>15</v>
      </c>
      <c r="AF215" s="19">
        <v>2320</v>
      </c>
      <c r="AG215" s="19">
        <v>2320</v>
      </c>
      <c r="AH215" s="17"/>
      <c r="AI215" s="17"/>
      <c r="AJ215" s="17">
        <v>0</v>
      </c>
      <c r="AK215" s="17">
        <v>2</v>
      </c>
      <c r="AL215" s="17">
        <v>6</v>
      </c>
      <c r="AM215" s="17">
        <v>5</v>
      </c>
      <c r="AN215" s="17">
        <v>1</v>
      </c>
      <c r="AO215" s="17">
        <v>14</v>
      </c>
      <c r="AP215" s="19">
        <v>50000</v>
      </c>
      <c r="AQ215" s="19">
        <v>176600</v>
      </c>
      <c r="AR215" s="17">
        <v>0</v>
      </c>
      <c r="AS215" s="19">
        <v>200000</v>
      </c>
      <c r="AT215" s="17">
        <v>0</v>
      </c>
      <c r="AU215" s="17">
        <v>0</v>
      </c>
      <c r="AV215" s="17">
        <v>0</v>
      </c>
      <c r="AW215" s="17">
        <v>0</v>
      </c>
      <c r="AX215" s="19">
        <v>49990</v>
      </c>
      <c r="AY215" s="19">
        <v>49920</v>
      </c>
      <c r="AZ215" s="17">
        <v>0</v>
      </c>
      <c r="BA215" s="19">
        <v>5000</v>
      </c>
      <c r="BB215" s="17">
        <v>0</v>
      </c>
      <c r="BC215" s="17">
        <v>0</v>
      </c>
      <c r="BD215" s="17">
        <v>0</v>
      </c>
      <c r="BE215" s="17">
        <v>0</v>
      </c>
      <c r="BF215" s="19">
        <v>160621</v>
      </c>
      <c r="BG215" s="19">
        <v>181260</v>
      </c>
      <c r="BH215" s="17">
        <v>0</v>
      </c>
      <c r="BI215" s="19">
        <v>176000</v>
      </c>
      <c r="BJ215" s="19">
        <v>52851</v>
      </c>
      <c r="BK215" s="19">
        <v>64705</v>
      </c>
      <c r="BL215" s="17">
        <v>0</v>
      </c>
      <c r="BM215" s="19">
        <v>50000</v>
      </c>
      <c r="BN215" s="17">
        <v>0</v>
      </c>
      <c r="BO215" s="17">
        <v>0</v>
      </c>
      <c r="BP215" s="17">
        <v>0</v>
      </c>
      <c r="BQ215" s="17">
        <v>0</v>
      </c>
      <c r="BR215" s="50"/>
      <c r="BS215" s="50">
        <f>55*AG215</f>
        <v>127600</v>
      </c>
      <c r="BT215" s="19">
        <v>1248000</v>
      </c>
      <c r="BU215" s="19">
        <v>1187000</v>
      </c>
      <c r="BV215" s="19">
        <v>1305000</v>
      </c>
      <c r="BW215" s="17">
        <v>0</v>
      </c>
      <c r="BX215" s="17">
        <v>0</v>
      </c>
      <c r="BY215" s="17">
        <v>0</v>
      </c>
      <c r="BZ215" s="17">
        <v>0</v>
      </c>
      <c r="CA215" s="17">
        <v>0</v>
      </c>
      <c r="CB215" s="17"/>
      <c r="CC215" s="17">
        <v>0</v>
      </c>
      <c r="CD215" s="17">
        <v>0</v>
      </c>
      <c r="CE215" s="17">
        <v>0</v>
      </c>
      <c r="CF215" s="17">
        <v>0</v>
      </c>
      <c r="CG215" s="19">
        <v>41835</v>
      </c>
      <c r="CH215" s="19">
        <v>66029</v>
      </c>
      <c r="CI215" s="17">
        <v>0</v>
      </c>
      <c r="CJ215" s="17">
        <v>0</v>
      </c>
      <c r="CK215" s="19">
        <v>1647581</v>
      </c>
      <c r="CL215" s="19">
        <v>1766046</v>
      </c>
      <c r="CM215" s="19">
        <v>1746000</v>
      </c>
      <c r="CN215" s="19">
        <v>50000</v>
      </c>
      <c r="CO215" s="19">
        <v>176600</v>
      </c>
      <c r="CP215" s="23">
        <v>200000</v>
      </c>
      <c r="CQ215" s="59" t="s">
        <v>78</v>
      </c>
      <c r="CR215" s="59">
        <f>AE215</f>
        <v>15</v>
      </c>
      <c r="CS215" s="59">
        <v>160000</v>
      </c>
      <c r="CT215" s="67">
        <f>CS215+(CS215*0.1)</f>
        <v>176000</v>
      </c>
      <c r="CU215" s="25">
        <f>CR215*CT215</f>
        <v>2640000</v>
      </c>
      <c r="CV215" s="25">
        <f t="shared" si="45"/>
        <v>2512400</v>
      </c>
      <c r="CW215" s="25">
        <f t="shared" si="46"/>
        <v>2512400</v>
      </c>
      <c r="CX215" s="67">
        <f t="shared" si="47"/>
        <v>2512400</v>
      </c>
      <c r="CY215" s="25">
        <f t="shared" si="48"/>
        <v>502480</v>
      </c>
      <c r="CZ215" s="52">
        <f t="shared" si="49"/>
        <v>2.5124</v>
      </c>
      <c r="DB215" s="67"/>
      <c r="DC215" s="67"/>
      <c r="DD215" s="28"/>
      <c r="DE215" s="24" t="s">
        <v>92</v>
      </c>
    </row>
    <row r="216" spans="1:109" ht="24.95" hidden="1" customHeight="1" x14ac:dyDescent="0.3">
      <c r="A216" s="13" t="s">
        <v>1318</v>
      </c>
      <c r="B216" s="14" t="s">
        <v>1319</v>
      </c>
      <c r="C216" s="14" t="s">
        <v>1320</v>
      </c>
      <c r="D216" s="15" t="s">
        <v>1321</v>
      </c>
      <c r="E216" s="15" t="s">
        <v>1322</v>
      </c>
      <c r="F216" s="16">
        <v>39246</v>
      </c>
      <c r="G216" s="15" t="s">
        <v>446</v>
      </c>
      <c r="H216" s="15" t="s">
        <v>447</v>
      </c>
      <c r="I216" s="15" t="s">
        <v>466</v>
      </c>
      <c r="J216" s="15" t="s">
        <v>467</v>
      </c>
      <c r="K216" s="15" t="s">
        <v>517</v>
      </c>
      <c r="L216" s="15" t="s">
        <v>793</v>
      </c>
      <c r="M216" s="17">
        <v>0.3</v>
      </c>
      <c r="N216" s="17">
        <v>5.2</v>
      </c>
      <c r="O216" s="17">
        <v>0</v>
      </c>
      <c r="P216" s="17">
        <v>0.01</v>
      </c>
      <c r="Q216" s="17">
        <v>6.4</v>
      </c>
      <c r="R216" s="17">
        <v>6.3</v>
      </c>
      <c r="S216" s="17">
        <v>0</v>
      </c>
      <c r="T216" s="17">
        <v>0</v>
      </c>
      <c r="U216" s="17">
        <v>48</v>
      </c>
      <c r="V216" s="17">
        <f t="shared" si="41"/>
        <v>18.21</v>
      </c>
      <c r="W216" s="17">
        <f t="shared" si="42"/>
        <v>6.7</v>
      </c>
      <c r="X216" s="17">
        <f t="shared" si="43"/>
        <v>11.51</v>
      </c>
      <c r="Y216" s="20">
        <f t="shared" si="44"/>
        <v>63.207029104887425</v>
      </c>
      <c r="Z216" s="17">
        <v>28</v>
      </c>
      <c r="AA216" s="17">
        <v>30</v>
      </c>
      <c r="AB216" s="17">
        <v>20</v>
      </c>
      <c r="AC216" s="17">
        <v>20</v>
      </c>
      <c r="AD216" s="17">
        <v>20</v>
      </c>
      <c r="AE216" s="17">
        <v>20</v>
      </c>
      <c r="AF216" s="19">
        <v>8960</v>
      </c>
      <c r="AG216" s="19">
        <v>11260</v>
      </c>
      <c r="AH216" s="17"/>
      <c r="AI216" s="17"/>
      <c r="AJ216" s="17">
        <v>7</v>
      </c>
      <c r="AK216" s="17">
        <v>13</v>
      </c>
      <c r="AL216" s="17">
        <v>10</v>
      </c>
      <c r="AM216" s="17">
        <v>0</v>
      </c>
      <c r="AN216" s="17">
        <v>0</v>
      </c>
      <c r="AO216" s="17">
        <v>30</v>
      </c>
      <c r="AP216" s="19">
        <v>14000</v>
      </c>
      <c r="AQ216" s="19">
        <v>254600</v>
      </c>
      <c r="AR216" s="17">
        <v>0</v>
      </c>
      <c r="AS216" s="19">
        <v>248000</v>
      </c>
      <c r="AT216" s="17">
        <v>0</v>
      </c>
      <c r="AU216" s="17">
        <v>0</v>
      </c>
      <c r="AV216" s="17">
        <v>0</v>
      </c>
      <c r="AW216" s="17">
        <v>0</v>
      </c>
      <c r="AX216" s="19">
        <v>133700</v>
      </c>
      <c r="AY216" s="19">
        <v>50000</v>
      </c>
      <c r="AZ216" s="17">
        <v>0</v>
      </c>
      <c r="BA216" s="19">
        <v>50000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7">
        <v>0</v>
      </c>
      <c r="BP216" s="17">
        <v>0</v>
      </c>
      <c r="BQ216" s="17">
        <v>0</v>
      </c>
      <c r="BR216" s="50"/>
      <c r="BS216" s="50"/>
      <c r="BT216" s="19">
        <v>4068000</v>
      </c>
      <c r="BU216" s="19">
        <v>3661000</v>
      </c>
      <c r="BV216" s="19">
        <v>3111000</v>
      </c>
      <c r="BW216" s="19">
        <v>1136000</v>
      </c>
      <c r="BX216" s="17">
        <v>0</v>
      </c>
      <c r="BY216" s="17">
        <v>0</v>
      </c>
      <c r="BZ216" s="17">
        <v>0</v>
      </c>
      <c r="CA216" s="17">
        <v>0</v>
      </c>
      <c r="CB216" s="17"/>
      <c r="CC216" s="17">
        <v>0</v>
      </c>
      <c r="CD216" s="17">
        <v>0</v>
      </c>
      <c r="CE216" s="17">
        <v>0</v>
      </c>
      <c r="CF216" s="17">
        <v>0</v>
      </c>
      <c r="CG216" s="19">
        <v>1524608</v>
      </c>
      <c r="CH216" s="19">
        <v>1802068</v>
      </c>
      <c r="CI216" s="17">
        <v>0</v>
      </c>
      <c r="CJ216" s="19">
        <v>552000</v>
      </c>
      <c r="CK216" s="19">
        <v>5740308</v>
      </c>
      <c r="CL216" s="19">
        <v>5132276</v>
      </c>
      <c r="CM216" s="19">
        <v>5097000</v>
      </c>
      <c r="CN216" s="19">
        <v>14000</v>
      </c>
      <c r="CO216" s="19">
        <v>254600</v>
      </c>
      <c r="CP216" s="23">
        <v>248000</v>
      </c>
      <c r="CQ216" s="59" t="s">
        <v>72</v>
      </c>
      <c r="CR216" s="59">
        <f>AC216</f>
        <v>20</v>
      </c>
      <c r="CS216" s="59">
        <v>250000</v>
      </c>
      <c r="CT216" s="67">
        <f>CS216-(CS216*0.1)</f>
        <v>225000</v>
      </c>
      <c r="CU216" s="25">
        <f>CR216*CT216</f>
        <v>4500000</v>
      </c>
      <c r="CV216" s="25">
        <f t="shared" si="45"/>
        <v>4500000</v>
      </c>
      <c r="CW216" s="25">
        <f t="shared" si="46"/>
        <v>4500000</v>
      </c>
      <c r="CX216" s="67">
        <f t="shared" si="47"/>
        <v>4500000</v>
      </c>
      <c r="CY216" s="25">
        <f t="shared" si="48"/>
        <v>900000</v>
      </c>
      <c r="CZ216" s="52">
        <f t="shared" si="49"/>
        <v>3.629032258064516</v>
      </c>
      <c r="DB216" s="67"/>
      <c r="DC216" s="67"/>
      <c r="DD216" s="28"/>
      <c r="DE216" s="24" t="s">
        <v>97</v>
      </c>
    </row>
    <row r="217" spans="1:109" ht="24.95" hidden="1" customHeight="1" x14ac:dyDescent="0.3">
      <c r="A217" s="13" t="s">
        <v>1323</v>
      </c>
      <c r="B217" s="14" t="s">
        <v>1324</v>
      </c>
      <c r="C217" s="14" t="s">
        <v>1320</v>
      </c>
      <c r="D217" s="15" t="s">
        <v>1321</v>
      </c>
      <c r="E217" s="15" t="s">
        <v>1325</v>
      </c>
      <c r="F217" s="16">
        <v>39246</v>
      </c>
      <c r="G217" s="15" t="s">
        <v>446</v>
      </c>
      <c r="H217" s="15" t="s">
        <v>447</v>
      </c>
      <c r="I217" s="15" t="s">
        <v>466</v>
      </c>
      <c r="J217" s="15" t="s">
        <v>813</v>
      </c>
      <c r="K217" s="15" t="s">
        <v>517</v>
      </c>
      <c r="L217" s="15" t="s">
        <v>596</v>
      </c>
      <c r="M217" s="17">
        <v>0.6</v>
      </c>
      <c r="N217" s="17">
        <v>0.4</v>
      </c>
      <c r="O217" s="17">
        <v>0</v>
      </c>
      <c r="P217" s="17">
        <v>0.05</v>
      </c>
      <c r="Q217" s="17">
        <v>8</v>
      </c>
      <c r="R217" s="17">
        <v>7.8</v>
      </c>
      <c r="S217" s="17">
        <v>0</v>
      </c>
      <c r="T217" s="17">
        <v>0</v>
      </c>
      <c r="U217" s="17"/>
      <c r="V217" s="17">
        <f t="shared" si="41"/>
        <v>16.850000000000001</v>
      </c>
      <c r="W217" s="17">
        <f t="shared" si="42"/>
        <v>8.6</v>
      </c>
      <c r="X217" s="17">
        <f t="shared" si="43"/>
        <v>8.25</v>
      </c>
      <c r="Y217" s="20">
        <f t="shared" si="44"/>
        <v>48.961424332344208</v>
      </c>
      <c r="Z217" s="17">
        <v>36</v>
      </c>
      <c r="AA217" s="17">
        <v>40</v>
      </c>
      <c r="AB217" s="17"/>
      <c r="AC217" s="17"/>
      <c r="AD217" s="17">
        <v>27</v>
      </c>
      <c r="AE217" s="17">
        <v>30</v>
      </c>
      <c r="AF217" s="17"/>
      <c r="AG217" s="17"/>
      <c r="AH217" s="17">
        <v>9</v>
      </c>
      <c r="AI217" s="17">
        <v>10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9">
        <v>88000</v>
      </c>
      <c r="AT217" s="17">
        <v>0</v>
      </c>
      <c r="AU217" s="17">
        <v>0</v>
      </c>
      <c r="AV217" s="17">
        <v>0</v>
      </c>
      <c r="AW217" s="17">
        <v>0</v>
      </c>
      <c r="AX217" s="19">
        <v>35000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7">
        <v>0</v>
      </c>
      <c r="BP217" s="17">
        <v>0</v>
      </c>
      <c r="BQ217" s="17">
        <v>0</v>
      </c>
      <c r="BR217" s="50"/>
      <c r="BS217" s="50"/>
      <c r="BT217" s="19">
        <v>1746000</v>
      </c>
      <c r="BU217" s="19">
        <v>1571000</v>
      </c>
      <c r="BV217" s="19">
        <v>1335000</v>
      </c>
      <c r="BW217" s="19">
        <v>1030000</v>
      </c>
      <c r="BX217" s="17">
        <v>0</v>
      </c>
      <c r="BY217" s="17">
        <v>0</v>
      </c>
      <c r="BZ217" s="17">
        <v>0</v>
      </c>
      <c r="CA217" s="17">
        <v>0</v>
      </c>
      <c r="CB217" s="17"/>
      <c r="CC217" s="17">
        <v>0</v>
      </c>
      <c r="CD217" s="17">
        <v>0</v>
      </c>
      <c r="CE217" s="17">
        <v>0</v>
      </c>
      <c r="CF217" s="17">
        <v>0</v>
      </c>
      <c r="CG217" s="19">
        <v>1032756</v>
      </c>
      <c r="CH217" s="19">
        <v>1796829</v>
      </c>
      <c r="CI217" s="17">
        <v>0</v>
      </c>
      <c r="CJ217" s="19">
        <v>1176000</v>
      </c>
      <c r="CK217" s="19">
        <v>2813756</v>
      </c>
      <c r="CL217" s="19">
        <v>3301668</v>
      </c>
      <c r="CM217" s="19">
        <v>3629000</v>
      </c>
      <c r="CN217" s="17">
        <v>0</v>
      </c>
      <c r="CO217" s="17">
        <v>0</v>
      </c>
      <c r="CP217" s="23">
        <v>88000</v>
      </c>
      <c r="CQ217" s="59" t="s">
        <v>78</v>
      </c>
      <c r="CR217" s="59">
        <f>AE217</f>
        <v>30</v>
      </c>
      <c r="CS217" s="59">
        <v>75000</v>
      </c>
      <c r="CT217" s="67">
        <f>CS217-(CS217*0.1)</f>
        <v>67500</v>
      </c>
      <c r="CU217" s="25">
        <f t="shared" ref="CU217:CU259" si="50">CR217*CT217</f>
        <v>2025000</v>
      </c>
      <c r="CV217" s="25">
        <f t="shared" si="45"/>
        <v>2025000</v>
      </c>
      <c r="CW217" s="25">
        <f t="shared" si="46"/>
        <v>2025000</v>
      </c>
      <c r="CX217" s="67">
        <f t="shared" si="47"/>
        <v>2025000</v>
      </c>
      <c r="CY217" s="25">
        <f t="shared" si="48"/>
        <v>405000</v>
      </c>
      <c r="CZ217" s="52">
        <f t="shared" si="49"/>
        <v>4.6022727272727275</v>
      </c>
      <c r="DB217" s="67"/>
      <c r="DC217" s="67"/>
      <c r="DD217" s="28"/>
      <c r="DE217" s="24" t="s">
        <v>97</v>
      </c>
    </row>
    <row r="218" spans="1:109" ht="24.95" hidden="1" customHeight="1" x14ac:dyDescent="0.3">
      <c r="A218" s="13" t="s">
        <v>1326</v>
      </c>
      <c r="B218" s="14" t="s">
        <v>1327</v>
      </c>
      <c r="C218" s="14" t="s">
        <v>1328</v>
      </c>
      <c r="D218" s="15" t="s">
        <v>1329</v>
      </c>
      <c r="E218" s="15" t="s">
        <v>1330</v>
      </c>
      <c r="F218" s="16">
        <v>39363</v>
      </c>
      <c r="G218" s="15" t="s">
        <v>446</v>
      </c>
      <c r="H218" s="15" t="s">
        <v>447</v>
      </c>
      <c r="I218" s="15" t="s">
        <v>448</v>
      </c>
      <c r="J218" s="15" t="s">
        <v>449</v>
      </c>
      <c r="K218" s="15" t="s">
        <v>450</v>
      </c>
      <c r="L218" s="15" t="s">
        <v>475</v>
      </c>
      <c r="M218" s="17">
        <v>1.3</v>
      </c>
      <c r="N218" s="17">
        <v>0.1</v>
      </c>
      <c r="O218" s="17">
        <v>0.08</v>
      </c>
      <c r="P218" s="17">
        <v>0.04</v>
      </c>
      <c r="Q218" s="17">
        <v>2</v>
      </c>
      <c r="R218" s="17">
        <v>0.3</v>
      </c>
      <c r="S218" s="17">
        <v>0</v>
      </c>
      <c r="T218" s="17">
        <v>0</v>
      </c>
      <c r="U218" s="17">
        <v>7.5</v>
      </c>
      <c r="V218" s="17">
        <f t="shared" si="41"/>
        <v>3.8200000000000003</v>
      </c>
      <c r="W218" s="17">
        <f t="shared" si="42"/>
        <v>3.38</v>
      </c>
      <c r="X218" s="17">
        <f t="shared" si="43"/>
        <v>0.44</v>
      </c>
      <c r="Y218" s="20">
        <f t="shared" si="44"/>
        <v>11.518324607329843</v>
      </c>
      <c r="Z218" s="17">
        <v>19</v>
      </c>
      <c r="AA218" s="17">
        <v>25</v>
      </c>
      <c r="AB218" s="17"/>
      <c r="AC218" s="17"/>
      <c r="AD218" s="17"/>
      <c r="AE218" s="17"/>
      <c r="AF218" s="19">
        <v>2001</v>
      </c>
      <c r="AG218" s="19">
        <v>2500</v>
      </c>
      <c r="AH218" s="17"/>
      <c r="AI218" s="17"/>
      <c r="AJ218" s="17">
        <v>3</v>
      </c>
      <c r="AK218" s="17">
        <v>4</v>
      </c>
      <c r="AL218" s="17">
        <v>5</v>
      </c>
      <c r="AM218" s="17">
        <v>10</v>
      </c>
      <c r="AN218" s="17">
        <v>3</v>
      </c>
      <c r="AO218" s="17">
        <v>25</v>
      </c>
      <c r="AP218" s="19">
        <v>98500</v>
      </c>
      <c r="AQ218" s="19">
        <v>113500</v>
      </c>
      <c r="AR218" s="17">
        <v>0</v>
      </c>
      <c r="AS218" s="19">
        <v>478757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9">
        <v>188045</v>
      </c>
      <c r="BG218" s="19">
        <v>218000</v>
      </c>
      <c r="BH218" s="19">
        <v>220000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7">
        <v>0</v>
      </c>
      <c r="BP218" s="17">
        <v>0</v>
      </c>
      <c r="BQ218" s="17">
        <v>0</v>
      </c>
      <c r="BR218" s="50">
        <f>80*AG218</f>
        <v>200000</v>
      </c>
      <c r="BS218" s="50"/>
      <c r="BT218" s="19">
        <v>555000</v>
      </c>
      <c r="BU218" s="19">
        <v>524000</v>
      </c>
      <c r="BV218" s="19">
        <v>576000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/>
      <c r="CC218" s="17">
        <v>0</v>
      </c>
      <c r="CD218" s="17">
        <v>0</v>
      </c>
      <c r="CE218" s="17">
        <v>0</v>
      </c>
      <c r="CF218" s="17">
        <v>0</v>
      </c>
      <c r="CG218" s="19">
        <v>456031</v>
      </c>
      <c r="CH218" s="19">
        <v>528388</v>
      </c>
      <c r="CI218" s="19">
        <v>48811</v>
      </c>
      <c r="CJ218" s="17">
        <v>0</v>
      </c>
      <c r="CK218" s="19">
        <v>1297576</v>
      </c>
      <c r="CL218" s="19">
        <v>983888</v>
      </c>
      <c r="CM218" s="19">
        <v>1323568</v>
      </c>
      <c r="CN218" s="19">
        <v>98500</v>
      </c>
      <c r="CO218" s="19">
        <v>113500</v>
      </c>
      <c r="CP218" s="23">
        <v>478757</v>
      </c>
      <c r="CQ218" s="59" t="s">
        <v>98</v>
      </c>
      <c r="CR218" s="59">
        <f>AG218</f>
        <v>2500</v>
      </c>
      <c r="CS218" s="59">
        <v>350</v>
      </c>
      <c r="CT218" s="67">
        <f>CS218</f>
        <v>350</v>
      </c>
      <c r="CU218" s="25">
        <f t="shared" si="50"/>
        <v>875000</v>
      </c>
      <c r="CV218" s="25">
        <f t="shared" si="45"/>
        <v>675000</v>
      </c>
      <c r="CW218" s="25">
        <f t="shared" si="46"/>
        <v>675000</v>
      </c>
      <c r="CX218" s="67">
        <f t="shared" si="47"/>
        <v>675000</v>
      </c>
      <c r="CY218" s="25">
        <f t="shared" si="48"/>
        <v>135000</v>
      </c>
      <c r="CZ218" s="52">
        <f t="shared" si="49"/>
        <v>0.2819802112553968</v>
      </c>
      <c r="DB218" s="67"/>
      <c r="DC218" s="67"/>
      <c r="DD218" s="28"/>
      <c r="DE218" s="24"/>
    </row>
    <row r="219" spans="1:109" ht="24.95" hidden="1" customHeight="1" x14ac:dyDescent="0.3">
      <c r="A219" s="13" t="s">
        <v>1331</v>
      </c>
      <c r="B219" s="14" t="s">
        <v>1332</v>
      </c>
      <c r="C219" s="14" t="s">
        <v>1328</v>
      </c>
      <c r="D219" s="15" t="s">
        <v>1329</v>
      </c>
      <c r="E219" s="15" t="s">
        <v>1333</v>
      </c>
      <c r="F219" s="16">
        <v>39363</v>
      </c>
      <c r="G219" s="15" t="s">
        <v>446</v>
      </c>
      <c r="H219" s="15" t="s">
        <v>447</v>
      </c>
      <c r="I219" s="15" t="s">
        <v>448</v>
      </c>
      <c r="J219" s="15" t="s">
        <v>481</v>
      </c>
      <c r="K219" s="15" t="s">
        <v>450</v>
      </c>
      <c r="L219" s="15" t="s">
        <v>475</v>
      </c>
      <c r="M219" s="17">
        <v>1.3</v>
      </c>
      <c r="N219" s="17">
        <v>0.1</v>
      </c>
      <c r="O219" s="17">
        <v>0.08</v>
      </c>
      <c r="P219" s="17">
        <v>0.04</v>
      </c>
      <c r="Q219" s="17">
        <v>2</v>
      </c>
      <c r="R219" s="17">
        <v>0.3</v>
      </c>
      <c r="S219" s="17">
        <v>0</v>
      </c>
      <c r="T219" s="17">
        <v>0</v>
      </c>
      <c r="U219" s="17">
        <v>6</v>
      </c>
      <c r="V219" s="17">
        <f t="shared" si="41"/>
        <v>3.8200000000000003</v>
      </c>
      <c r="W219" s="17">
        <f t="shared" si="42"/>
        <v>3.38</v>
      </c>
      <c r="X219" s="17">
        <f t="shared" si="43"/>
        <v>0.44</v>
      </c>
      <c r="Y219" s="20">
        <f t="shared" si="44"/>
        <v>11.518324607329843</v>
      </c>
      <c r="Z219" s="17">
        <v>20</v>
      </c>
      <c r="AA219" s="17">
        <v>20</v>
      </c>
      <c r="AB219" s="17">
        <v>0</v>
      </c>
      <c r="AC219" s="17">
        <v>0</v>
      </c>
      <c r="AD219" s="17"/>
      <c r="AE219" s="17"/>
      <c r="AF219" s="19">
        <v>1874</v>
      </c>
      <c r="AG219" s="19">
        <v>3000</v>
      </c>
      <c r="AH219" s="17"/>
      <c r="AI219" s="17"/>
      <c r="AJ219" s="17">
        <v>0</v>
      </c>
      <c r="AK219" s="17">
        <v>5</v>
      </c>
      <c r="AL219" s="17">
        <v>5</v>
      </c>
      <c r="AM219" s="17">
        <v>10</v>
      </c>
      <c r="AN219" s="17">
        <v>0</v>
      </c>
      <c r="AO219" s="17">
        <v>20</v>
      </c>
      <c r="AP219" s="19">
        <v>77000</v>
      </c>
      <c r="AQ219" s="19">
        <v>169000</v>
      </c>
      <c r="AR219" s="17">
        <v>0</v>
      </c>
      <c r="AS219" s="19">
        <v>537450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9">
        <v>256372</v>
      </c>
      <c r="BG219" s="19">
        <v>153550</v>
      </c>
      <c r="BH219" s="19">
        <v>173100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50"/>
      <c r="BS219" s="50"/>
      <c r="BT219" s="19">
        <v>505000</v>
      </c>
      <c r="BU219" s="19">
        <v>553000</v>
      </c>
      <c r="BV219" s="19">
        <v>608000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/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9">
        <v>66420</v>
      </c>
      <c r="CI219" s="19">
        <v>4300</v>
      </c>
      <c r="CJ219" s="17">
        <v>0</v>
      </c>
      <c r="CK219" s="19">
        <v>838372</v>
      </c>
      <c r="CL219" s="19">
        <v>941970</v>
      </c>
      <c r="CM219" s="19">
        <v>1322850</v>
      </c>
      <c r="CN219" s="19">
        <v>77000</v>
      </c>
      <c r="CO219" s="19">
        <v>169000</v>
      </c>
      <c r="CP219" s="23">
        <v>537450</v>
      </c>
      <c r="CQ219" s="59" t="s">
        <v>101</v>
      </c>
      <c r="CR219" s="60">
        <f>V219</f>
        <v>3.8200000000000003</v>
      </c>
      <c r="CS219" s="59">
        <v>380000</v>
      </c>
      <c r="CT219" s="67">
        <f>CS219</f>
        <v>380000</v>
      </c>
      <c r="CU219" s="25">
        <f t="shared" si="50"/>
        <v>1451600</v>
      </c>
      <c r="CV219" s="25">
        <f t="shared" si="45"/>
        <v>1451600</v>
      </c>
      <c r="CW219" s="25">
        <f t="shared" si="46"/>
        <v>1451600</v>
      </c>
      <c r="CX219" s="67">
        <f t="shared" si="47"/>
        <v>1451600</v>
      </c>
      <c r="CY219" s="25">
        <f t="shared" si="48"/>
        <v>290320</v>
      </c>
      <c r="CZ219" s="52">
        <f t="shared" si="49"/>
        <v>0.54018048190529355</v>
      </c>
      <c r="DB219" s="67"/>
      <c r="DC219" s="67"/>
      <c r="DD219" s="61">
        <f>AG219/(W219*2080)</f>
        <v>0.42671825216203918</v>
      </c>
      <c r="DE219" s="24" t="s">
        <v>111</v>
      </c>
    </row>
    <row r="220" spans="1:109" ht="24.95" hidden="1" customHeight="1" x14ac:dyDescent="0.3">
      <c r="A220" s="13" t="s">
        <v>1334</v>
      </c>
      <c r="B220" s="14" t="s">
        <v>1335</v>
      </c>
      <c r="C220" s="14" t="s">
        <v>1328</v>
      </c>
      <c r="D220" s="15" t="s">
        <v>1329</v>
      </c>
      <c r="E220" s="15" t="s">
        <v>1336</v>
      </c>
      <c r="F220" s="16">
        <v>39363</v>
      </c>
      <c r="G220" s="15" t="s">
        <v>446</v>
      </c>
      <c r="H220" s="15" t="s">
        <v>447</v>
      </c>
      <c r="I220" s="15" t="s">
        <v>448</v>
      </c>
      <c r="J220" s="15" t="s">
        <v>653</v>
      </c>
      <c r="K220" s="15" t="s">
        <v>482</v>
      </c>
      <c r="L220" s="15" t="s">
        <v>475</v>
      </c>
      <c r="M220" s="17">
        <v>1.65</v>
      </c>
      <c r="N220" s="17">
        <v>0.7</v>
      </c>
      <c r="O220" s="17">
        <v>0.16</v>
      </c>
      <c r="P220" s="17">
        <v>0.27</v>
      </c>
      <c r="Q220" s="17">
        <v>11.5</v>
      </c>
      <c r="R220" s="17">
        <v>2.1</v>
      </c>
      <c r="S220" s="17">
        <v>0</v>
      </c>
      <c r="T220" s="17">
        <v>0</v>
      </c>
      <c r="U220" s="17">
        <v>17</v>
      </c>
      <c r="V220" s="17">
        <f t="shared" si="41"/>
        <v>16.38</v>
      </c>
      <c r="W220" s="17">
        <f t="shared" si="42"/>
        <v>13.31</v>
      </c>
      <c r="X220" s="17">
        <f t="shared" si="43"/>
        <v>3.0700000000000003</v>
      </c>
      <c r="Y220" s="20">
        <f t="shared" si="44"/>
        <v>18.742368742368747</v>
      </c>
      <c r="Z220" s="17">
        <v>22</v>
      </c>
      <c r="AA220" s="17">
        <v>22</v>
      </c>
      <c r="AB220" s="17">
        <v>24</v>
      </c>
      <c r="AC220" s="17">
        <v>24</v>
      </c>
      <c r="AD220" s="17"/>
      <c r="AE220" s="17"/>
      <c r="AF220" s="17"/>
      <c r="AG220" s="17"/>
      <c r="AH220" s="17"/>
      <c r="AI220" s="17"/>
      <c r="AJ220" s="17">
        <v>8</v>
      </c>
      <c r="AK220" s="17">
        <v>10</v>
      </c>
      <c r="AL220" s="17">
        <v>4</v>
      </c>
      <c r="AM220" s="17">
        <v>0</v>
      </c>
      <c r="AN220" s="17">
        <v>0</v>
      </c>
      <c r="AO220" s="17">
        <v>22</v>
      </c>
      <c r="AP220" s="19">
        <v>450000</v>
      </c>
      <c r="AQ220" s="19">
        <v>1811900</v>
      </c>
      <c r="AR220" s="17">
        <v>0</v>
      </c>
      <c r="AS220" s="19">
        <v>1501584</v>
      </c>
      <c r="AT220" s="17">
        <v>0</v>
      </c>
      <c r="AU220" s="17">
        <v>0</v>
      </c>
      <c r="AV220" s="17">
        <v>0</v>
      </c>
      <c r="AW220" s="17">
        <v>0</v>
      </c>
      <c r="AX220" s="19">
        <v>160000</v>
      </c>
      <c r="AY220" s="19">
        <v>130000</v>
      </c>
      <c r="AZ220" s="17">
        <v>0</v>
      </c>
      <c r="BA220" s="19">
        <v>130000</v>
      </c>
      <c r="BB220" s="17">
        <v>0</v>
      </c>
      <c r="BC220" s="17">
        <v>0</v>
      </c>
      <c r="BD220" s="17">
        <v>0</v>
      </c>
      <c r="BE220" s="17">
        <v>0</v>
      </c>
      <c r="BF220" s="19">
        <v>629681</v>
      </c>
      <c r="BG220" s="19">
        <v>494729</v>
      </c>
      <c r="BH220" s="19">
        <v>500000</v>
      </c>
      <c r="BI220" s="17">
        <v>0</v>
      </c>
      <c r="BJ220" s="19">
        <v>1812129</v>
      </c>
      <c r="BK220" s="19">
        <v>1951758</v>
      </c>
      <c r="BL220" s="19">
        <v>1950000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50">
        <f>4000*12*AC220</f>
        <v>1152000</v>
      </c>
      <c r="BS220" s="50"/>
      <c r="BT220" s="19">
        <v>5260000</v>
      </c>
      <c r="BU220" s="19">
        <v>3273000</v>
      </c>
      <c r="BV220" s="19">
        <v>3273000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/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9">
        <v>64880</v>
      </c>
      <c r="CI220" s="19">
        <v>413900</v>
      </c>
      <c r="CJ220" s="17">
        <v>0</v>
      </c>
      <c r="CK220" s="19">
        <v>8311810</v>
      </c>
      <c r="CL220" s="19">
        <v>7726267</v>
      </c>
      <c r="CM220" s="19">
        <v>7768484</v>
      </c>
      <c r="CN220" s="19">
        <v>450000</v>
      </c>
      <c r="CO220" s="19">
        <v>1811900</v>
      </c>
      <c r="CP220" s="23">
        <v>1501584</v>
      </c>
      <c r="CQ220" s="59" t="s">
        <v>72</v>
      </c>
      <c r="CR220" s="59">
        <f>AC220</f>
        <v>24</v>
      </c>
      <c r="CS220" s="59">
        <v>260000</v>
      </c>
      <c r="CT220" s="67">
        <f>CS220</f>
        <v>260000</v>
      </c>
      <c r="CU220" s="25">
        <f t="shared" si="50"/>
        <v>6240000</v>
      </c>
      <c r="CV220" s="25">
        <f t="shared" si="45"/>
        <v>5088000</v>
      </c>
      <c r="CW220" s="25">
        <f t="shared" si="46"/>
        <v>5088000</v>
      </c>
      <c r="CX220" s="67">
        <f t="shared" si="47"/>
        <v>5088000</v>
      </c>
      <c r="CY220" s="25">
        <f t="shared" si="48"/>
        <v>1017600</v>
      </c>
      <c r="CZ220" s="52">
        <f t="shared" si="49"/>
        <v>0.67768436531023235</v>
      </c>
      <c r="DB220" s="67"/>
      <c r="DC220" s="67"/>
      <c r="DD220" s="28"/>
      <c r="DE220" s="24"/>
    </row>
    <row r="221" spans="1:109" ht="24.95" hidden="1" customHeight="1" x14ac:dyDescent="0.3">
      <c r="A221" s="13" t="s">
        <v>1337</v>
      </c>
      <c r="B221" s="14" t="s">
        <v>1338</v>
      </c>
      <c r="C221" s="14" t="s">
        <v>1328</v>
      </c>
      <c r="D221" s="15" t="s">
        <v>1329</v>
      </c>
      <c r="E221" s="15" t="s">
        <v>1339</v>
      </c>
      <c r="F221" s="16">
        <v>39363</v>
      </c>
      <c r="G221" s="15" t="s">
        <v>446</v>
      </c>
      <c r="H221" s="15" t="s">
        <v>447</v>
      </c>
      <c r="I221" s="15" t="s">
        <v>448</v>
      </c>
      <c r="J221" s="15" t="s">
        <v>585</v>
      </c>
      <c r="K221" s="15" t="s">
        <v>474</v>
      </c>
      <c r="L221" s="15" t="s">
        <v>475</v>
      </c>
      <c r="M221" s="17">
        <v>0.05</v>
      </c>
      <c r="N221" s="17">
        <v>0.1</v>
      </c>
      <c r="O221" s="17">
        <v>0.15</v>
      </c>
      <c r="P221" s="17">
        <v>0.04</v>
      </c>
      <c r="Q221" s="17">
        <v>3.25</v>
      </c>
      <c r="R221" s="17">
        <v>0.3</v>
      </c>
      <c r="S221" s="17">
        <v>0</v>
      </c>
      <c r="T221" s="17">
        <v>0</v>
      </c>
      <c r="U221" s="17">
        <v>16</v>
      </c>
      <c r="V221" s="17">
        <f t="shared" si="41"/>
        <v>3.8899999999999997</v>
      </c>
      <c r="W221" s="17">
        <f t="shared" si="42"/>
        <v>3.45</v>
      </c>
      <c r="X221" s="17">
        <f t="shared" si="43"/>
        <v>0.44</v>
      </c>
      <c r="Y221" s="20">
        <f t="shared" si="44"/>
        <v>11.311053984575835</v>
      </c>
      <c r="Z221" s="17">
        <v>17</v>
      </c>
      <c r="AA221" s="17">
        <v>15</v>
      </c>
      <c r="AB221" s="17"/>
      <c r="AC221" s="17"/>
      <c r="AD221" s="17">
        <v>12</v>
      </c>
      <c r="AE221" s="17">
        <v>12</v>
      </c>
      <c r="AF221" s="19">
        <v>1575</v>
      </c>
      <c r="AG221" s="19">
        <v>1589</v>
      </c>
      <c r="AH221" s="17"/>
      <c r="AI221" s="17"/>
      <c r="AJ221" s="17">
        <v>4</v>
      </c>
      <c r="AK221" s="17">
        <v>5</v>
      </c>
      <c r="AL221" s="17">
        <v>3</v>
      </c>
      <c r="AM221" s="17">
        <v>2</v>
      </c>
      <c r="AN221" s="17">
        <v>1</v>
      </c>
      <c r="AO221" s="17">
        <v>15</v>
      </c>
      <c r="AP221" s="19">
        <v>146400</v>
      </c>
      <c r="AQ221" s="19">
        <v>545400</v>
      </c>
      <c r="AR221" s="17">
        <v>0</v>
      </c>
      <c r="AS221" s="19">
        <v>394746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9">
        <v>280217</v>
      </c>
      <c r="BG221" s="19">
        <v>238648</v>
      </c>
      <c r="BH221" s="19">
        <v>233258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50"/>
      <c r="BS221" s="50">
        <f>55*AG221</f>
        <v>87395</v>
      </c>
      <c r="BT221" s="19">
        <v>998000</v>
      </c>
      <c r="BU221" s="19">
        <v>803000</v>
      </c>
      <c r="BV221" s="19">
        <v>883000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/>
      <c r="CC221" s="17">
        <v>0</v>
      </c>
      <c r="CD221" s="17">
        <v>0</v>
      </c>
      <c r="CE221" s="17">
        <v>0</v>
      </c>
      <c r="CF221" s="17">
        <v>0</v>
      </c>
      <c r="CG221" s="19">
        <v>10000</v>
      </c>
      <c r="CH221" s="19">
        <v>36000</v>
      </c>
      <c r="CI221" s="19">
        <v>153596</v>
      </c>
      <c r="CJ221" s="17">
        <v>0</v>
      </c>
      <c r="CK221" s="19">
        <v>1434617</v>
      </c>
      <c r="CL221" s="19">
        <v>1623048</v>
      </c>
      <c r="CM221" s="19">
        <v>1664600</v>
      </c>
      <c r="CN221" s="19">
        <v>146400</v>
      </c>
      <c r="CO221" s="19">
        <v>545400</v>
      </c>
      <c r="CP221" s="23">
        <v>394746</v>
      </c>
      <c r="CQ221" s="59" t="s">
        <v>78</v>
      </c>
      <c r="CR221" s="59">
        <f>AE221</f>
        <v>12</v>
      </c>
      <c r="CS221" s="59">
        <v>160000</v>
      </c>
      <c r="CT221" s="67">
        <f>CS221</f>
        <v>160000</v>
      </c>
      <c r="CU221" s="25">
        <f t="shared" si="50"/>
        <v>1920000</v>
      </c>
      <c r="CV221" s="25">
        <f t="shared" si="45"/>
        <v>1832605</v>
      </c>
      <c r="CW221" s="25">
        <f t="shared" si="46"/>
        <v>1832605</v>
      </c>
      <c r="CX221" s="67">
        <f t="shared" si="47"/>
        <v>1832605</v>
      </c>
      <c r="CY221" s="25">
        <f t="shared" si="48"/>
        <v>366521</v>
      </c>
      <c r="CZ221" s="52">
        <f t="shared" si="49"/>
        <v>0.92849832550551492</v>
      </c>
      <c r="DB221" s="67"/>
      <c r="DC221" s="67"/>
      <c r="DD221" s="28"/>
      <c r="DE221" s="24"/>
    </row>
    <row r="222" spans="1:109" ht="24.95" customHeight="1" x14ac:dyDescent="0.3">
      <c r="A222" s="13" t="s">
        <v>1340</v>
      </c>
      <c r="B222" s="14" t="s">
        <v>1341</v>
      </c>
      <c r="C222" s="14" t="s">
        <v>1342</v>
      </c>
      <c r="D222" s="15" t="s">
        <v>1343</v>
      </c>
      <c r="E222" s="15" t="s">
        <v>1344</v>
      </c>
      <c r="F222" s="16">
        <v>35796</v>
      </c>
      <c r="G222" s="15" t="s">
        <v>457</v>
      </c>
      <c r="H222" s="15" t="s">
        <v>458</v>
      </c>
      <c r="I222" s="15" t="s">
        <v>459</v>
      </c>
      <c r="J222" s="15" t="s">
        <v>460</v>
      </c>
      <c r="K222" s="15" t="s">
        <v>461</v>
      </c>
      <c r="L222" s="15" t="s">
        <v>490</v>
      </c>
      <c r="M222" s="17">
        <v>0</v>
      </c>
      <c r="N222" s="17">
        <v>0</v>
      </c>
      <c r="O222" s="17">
        <v>0</v>
      </c>
      <c r="P222" s="17">
        <v>0</v>
      </c>
      <c r="Q222" s="17">
        <v>2</v>
      </c>
      <c r="R222" s="17">
        <v>1</v>
      </c>
      <c r="S222" s="17">
        <v>0</v>
      </c>
      <c r="T222" s="17">
        <v>0</v>
      </c>
      <c r="U222" s="17"/>
      <c r="V222" s="17">
        <f t="shared" si="41"/>
        <v>3</v>
      </c>
      <c r="W222" s="17">
        <f t="shared" si="42"/>
        <v>2</v>
      </c>
      <c r="X222" s="17">
        <f t="shared" si="43"/>
        <v>1</v>
      </c>
      <c r="Y222" s="20">
        <f t="shared" si="44"/>
        <v>33.333333333333329</v>
      </c>
      <c r="Z222" s="17">
        <v>730</v>
      </c>
      <c r="AA222" s="17">
        <v>780</v>
      </c>
      <c r="AB222" s="17"/>
      <c r="AC222" s="17"/>
      <c r="AD222" s="17"/>
      <c r="AE222" s="17"/>
      <c r="AF222" s="19">
        <v>2860</v>
      </c>
      <c r="AG222" s="19">
        <v>2900</v>
      </c>
      <c r="AH222" s="17"/>
      <c r="AI222" s="17"/>
      <c r="AJ222" s="17"/>
      <c r="AK222" s="17"/>
      <c r="AL222" s="17"/>
      <c r="AM222" s="17"/>
      <c r="AN222" s="17"/>
      <c r="AO222" s="17"/>
      <c r="AP222" s="19">
        <v>150000</v>
      </c>
      <c r="AQ222" s="19">
        <v>38700</v>
      </c>
      <c r="AR222" s="17">
        <v>0</v>
      </c>
      <c r="AS222" s="19">
        <v>799500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9">
        <v>90000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50"/>
      <c r="BS222" s="50"/>
      <c r="BT222" s="19">
        <v>480000</v>
      </c>
      <c r="BU222" s="19">
        <v>549000</v>
      </c>
      <c r="BV222" s="19">
        <v>266000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/>
      <c r="CC222" s="17">
        <v>0</v>
      </c>
      <c r="CD222" s="17">
        <v>0</v>
      </c>
      <c r="CE222" s="17">
        <v>0</v>
      </c>
      <c r="CF222" s="17">
        <v>0</v>
      </c>
      <c r="CG222" s="19">
        <v>541900</v>
      </c>
      <c r="CH222" s="19">
        <v>541900</v>
      </c>
      <c r="CI222" s="17">
        <v>0</v>
      </c>
      <c r="CJ222" s="19">
        <v>300680</v>
      </c>
      <c r="CK222" s="19">
        <v>1171900</v>
      </c>
      <c r="CL222" s="19">
        <v>587700</v>
      </c>
      <c r="CM222" s="19">
        <v>1456180</v>
      </c>
      <c r="CN222" s="19">
        <v>150000</v>
      </c>
      <c r="CO222" s="19">
        <v>38700</v>
      </c>
      <c r="CP222" s="23">
        <v>799500</v>
      </c>
      <c r="CQ222" s="59" t="s">
        <v>101</v>
      </c>
      <c r="CR222" s="60">
        <f>V222</f>
        <v>3</v>
      </c>
      <c r="CS222" s="59">
        <v>270000</v>
      </c>
      <c r="CT222" s="67">
        <f>CS222-(CS222*0.1)-(CS222*0.1)</f>
        <v>216000</v>
      </c>
      <c r="CU222" s="25">
        <f t="shared" si="50"/>
        <v>648000</v>
      </c>
      <c r="CV222" s="25">
        <f t="shared" si="45"/>
        <v>648000</v>
      </c>
      <c r="CW222" s="25">
        <f t="shared" si="46"/>
        <v>648000</v>
      </c>
      <c r="CX222" s="67">
        <f t="shared" si="47"/>
        <v>648000</v>
      </c>
      <c r="CY222" s="25">
        <f t="shared" si="48"/>
        <v>129600</v>
      </c>
      <c r="CZ222" s="52">
        <f>DB222/CP222</f>
        <v>0.10006253908692933</v>
      </c>
      <c r="DA222" s="67">
        <f>CY222</f>
        <v>129600</v>
      </c>
      <c r="DB222" s="67">
        <v>80000</v>
      </c>
      <c r="DC222" s="67" t="s">
        <v>154</v>
      </c>
      <c r="DD222" s="61">
        <f>AG222/(W222*2080)</f>
        <v>0.69711538461538458</v>
      </c>
      <c r="DE222" s="24" t="s">
        <v>79</v>
      </c>
    </row>
    <row r="223" spans="1:109" ht="24.95" hidden="1" customHeight="1" x14ac:dyDescent="0.3">
      <c r="A223" s="13" t="s">
        <v>1345</v>
      </c>
      <c r="B223" s="14" t="s">
        <v>1346</v>
      </c>
      <c r="C223" s="14" t="s">
        <v>1347</v>
      </c>
      <c r="D223" s="15" t="s">
        <v>1348</v>
      </c>
      <c r="E223" s="15" t="s">
        <v>1349</v>
      </c>
      <c r="F223" s="16">
        <v>36959</v>
      </c>
      <c r="G223" s="15" t="s">
        <v>446</v>
      </c>
      <c r="H223" s="15" t="s">
        <v>447</v>
      </c>
      <c r="I223" s="15" t="s">
        <v>448</v>
      </c>
      <c r="J223" s="15" t="s">
        <v>653</v>
      </c>
      <c r="K223" s="15" t="s">
        <v>482</v>
      </c>
      <c r="L223" s="15" t="s">
        <v>475</v>
      </c>
      <c r="M223" s="17">
        <v>0</v>
      </c>
      <c r="N223" s="17">
        <v>0</v>
      </c>
      <c r="O223" s="17">
        <v>0</v>
      </c>
      <c r="P223" s="17">
        <v>0.55000000000000004</v>
      </c>
      <c r="Q223" s="17">
        <v>7.11</v>
      </c>
      <c r="R223" s="17">
        <v>4.21</v>
      </c>
      <c r="S223" s="17">
        <v>0</v>
      </c>
      <c r="T223" s="17">
        <v>0</v>
      </c>
      <c r="U223" s="17"/>
      <c r="V223" s="17">
        <f t="shared" si="41"/>
        <v>11.870000000000001</v>
      </c>
      <c r="W223" s="17">
        <f t="shared" si="42"/>
        <v>7.11</v>
      </c>
      <c r="X223" s="17">
        <f t="shared" si="43"/>
        <v>4.76</v>
      </c>
      <c r="Y223" s="20">
        <f t="shared" si="44"/>
        <v>40.10109519797809</v>
      </c>
      <c r="Z223" s="17">
        <v>19</v>
      </c>
      <c r="AA223" s="17">
        <v>19</v>
      </c>
      <c r="AB223" s="17">
        <v>19</v>
      </c>
      <c r="AC223" s="17">
        <v>19</v>
      </c>
      <c r="AD223" s="17"/>
      <c r="AE223" s="17"/>
      <c r="AF223" s="17"/>
      <c r="AG223" s="17"/>
      <c r="AH223" s="17"/>
      <c r="AI223" s="17"/>
      <c r="AJ223" s="17">
        <v>7</v>
      </c>
      <c r="AK223" s="17">
        <v>5</v>
      </c>
      <c r="AL223" s="17">
        <v>4</v>
      </c>
      <c r="AM223" s="17">
        <v>0</v>
      </c>
      <c r="AN223" s="17">
        <v>3</v>
      </c>
      <c r="AO223" s="17">
        <v>19</v>
      </c>
      <c r="AP223" s="19">
        <v>339900</v>
      </c>
      <c r="AQ223" s="19">
        <v>612500</v>
      </c>
      <c r="AR223" s="17">
        <v>0</v>
      </c>
      <c r="AS223" s="19">
        <v>2197838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9">
        <v>687077</v>
      </c>
      <c r="BG223" s="19">
        <v>574768</v>
      </c>
      <c r="BH223" s="19">
        <v>687200</v>
      </c>
      <c r="BI223" s="17">
        <v>0</v>
      </c>
      <c r="BJ223" s="19">
        <v>1535437</v>
      </c>
      <c r="BK223" s="19">
        <v>1504768</v>
      </c>
      <c r="BL223" s="19">
        <v>1625096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50">
        <f>4000*12*AC223</f>
        <v>912000</v>
      </c>
      <c r="BS223" s="50"/>
      <c r="BT223" s="19">
        <v>3753000</v>
      </c>
      <c r="BU223" s="19">
        <v>2657000</v>
      </c>
      <c r="BV223" s="19">
        <v>2574000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/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9">
        <v>6315414</v>
      </c>
      <c r="CL223" s="19">
        <v>5349036</v>
      </c>
      <c r="CM223" s="19">
        <v>7084134</v>
      </c>
      <c r="CN223" s="19">
        <v>339900</v>
      </c>
      <c r="CO223" s="19">
        <v>612500</v>
      </c>
      <c r="CP223" s="23">
        <v>2197838</v>
      </c>
      <c r="CQ223" s="59" t="s">
        <v>72</v>
      </c>
      <c r="CR223" s="59">
        <f>AC223</f>
        <v>19</v>
      </c>
      <c r="CS223" s="59">
        <v>260000</v>
      </c>
      <c r="CT223" s="67">
        <f>CS223-(CS223*0.1)</f>
        <v>234000</v>
      </c>
      <c r="CU223" s="25">
        <f t="shared" si="50"/>
        <v>4446000</v>
      </c>
      <c r="CV223" s="25">
        <f t="shared" si="45"/>
        <v>3534000</v>
      </c>
      <c r="CW223" s="25">
        <f t="shared" si="46"/>
        <v>3534000</v>
      </c>
      <c r="CX223" s="67">
        <f t="shared" si="47"/>
        <v>3534000</v>
      </c>
      <c r="CY223" s="25">
        <f t="shared" si="48"/>
        <v>706800</v>
      </c>
      <c r="CZ223" s="52">
        <f t="shared" si="49"/>
        <v>0.3215887613190781</v>
      </c>
      <c r="DB223" s="67"/>
      <c r="DC223" s="67"/>
      <c r="DD223" s="28"/>
      <c r="DE223" s="49" t="s">
        <v>79</v>
      </c>
    </row>
    <row r="224" spans="1:109" ht="24.95" hidden="1" customHeight="1" x14ac:dyDescent="0.3">
      <c r="A224" s="13" t="s">
        <v>1350</v>
      </c>
      <c r="B224" s="14" t="s">
        <v>1351</v>
      </c>
      <c r="C224" s="14" t="s">
        <v>1352</v>
      </c>
      <c r="D224" s="15" t="s">
        <v>1353</v>
      </c>
      <c r="E224" s="15" t="s">
        <v>1353</v>
      </c>
      <c r="F224" s="16">
        <v>39158</v>
      </c>
      <c r="G224" s="15" t="s">
        <v>446</v>
      </c>
      <c r="H224" s="15" t="s">
        <v>447</v>
      </c>
      <c r="I224" s="15" t="s">
        <v>448</v>
      </c>
      <c r="J224" s="15" t="s">
        <v>824</v>
      </c>
      <c r="K224" s="15" t="s">
        <v>517</v>
      </c>
      <c r="L224" s="15" t="s">
        <v>596</v>
      </c>
      <c r="M224" s="17">
        <v>0</v>
      </c>
      <c r="N224" s="17">
        <v>0</v>
      </c>
      <c r="O224" s="17">
        <v>0.32</v>
      </c>
      <c r="P224" s="17">
        <v>0.63</v>
      </c>
      <c r="Q224" s="17">
        <v>39</v>
      </c>
      <c r="R224" s="17">
        <v>17</v>
      </c>
      <c r="S224" s="17">
        <v>13</v>
      </c>
      <c r="T224" s="17">
        <v>13</v>
      </c>
      <c r="U224" s="17">
        <v>15</v>
      </c>
      <c r="V224" s="17">
        <f t="shared" si="41"/>
        <v>56.95</v>
      </c>
      <c r="W224" s="17">
        <f t="shared" si="42"/>
        <v>39.32</v>
      </c>
      <c r="X224" s="17">
        <f t="shared" si="43"/>
        <v>17.63</v>
      </c>
      <c r="Y224" s="20">
        <f t="shared" si="44"/>
        <v>30.956979806848111</v>
      </c>
      <c r="Z224" s="17">
        <v>96</v>
      </c>
      <c r="AA224" s="17">
        <v>100</v>
      </c>
      <c r="AB224" s="17">
        <v>71</v>
      </c>
      <c r="AC224" s="17">
        <v>71</v>
      </c>
      <c r="AD224" s="17"/>
      <c r="AE224" s="17"/>
      <c r="AF224" s="17"/>
      <c r="AG224" s="17"/>
      <c r="AH224" s="17"/>
      <c r="AI224" s="17"/>
      <c r="AJ224" s="17">
        <v>5</v>
      </c>
      <c r="AK224" s="17">
        <v>12</v>
      </c>
      <c r="AL224" s="17">
        <v>26</v>
      </c>
      <c r="AM224" s="17">
        <v>35</v>
      </c>
      <c r="AN224" s="17">
        <v>22</v>
      </c>
      <c r="AO224" s="17">
        <v>100</v>
      </c>
      <c r="AP224" s="19">
        <v>877200</v>
      </c>
      <c r="AQ224" s="17">
        <v>0</v>
      </c>
      <c r="AR224" s="17">
        <v>0</v>
      </c>
      <c r="AS224" s="19">
        <v>1800000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9">
        <v>8353432</v>
      </c>
      <c r="BG224" s="19">
        <v>8783665</v>
      </c>
      <c r="BH224" s="17">
        <v>0</v>
      </c>
      <c r="BI224" s="19">
        <v>8800000</v>
      </c>
      <c r="BJ224" s="19">
        <v>8797747</v>
      </c>
      <c r="BK224" s="19">
        <v>8746490</v>
      </c>
      <c r="BL224" s="17">
        <v>0</v>
      </c>
      <c r="BM224" s="19">
        <v>8800000</v>
      </c>
      <c r="BN224" s="17">
        <v>0</v>
      </c>
      <c r="BO224" s="17">
        <v>0</v>
      </c>
      <c r="BP224" s="17">
        <v>0</v>
      </c>
      <c r="BQ224" s="17">
        <v>0</v>
      </c>
      <c r="BR224" s="50">
        <f>13000*12*AC224</f>
        <v>11076000</v>
      </c>
      <c r="BS224" s="50"/>
      <c r="BT224" s="19">
        <v>5839000</v>
      </c>
      <c r="BU224" s="17">
        <v>0</v>
      </c>
      <c r="BV224" s="19">
        <v>2250000</v>
      </c>
      <c r="BW224" s="17">
        <v>0</v>
      </c>
      <c r="BX224" s="19">
        <v>18211107</v>
      </c>
      <c r="BY224" s="19">
        <v>18211107</v>
      </c>
      <c r="BZ224" s="17">
        <v>0</v>
      </c>
      <c r="CA224" s="19">
        <v>19000000</v>
      </c>
      <c r="CB224" s="19">
        <f>3000*12*(AL224+AM224)</f>
        <v>2196000</v>
      </c>
      <c r="CC224" s="17">
        <v>0</v>
      </c>
      <c r="CD224" s="17">
        <v>0</v>
      </c>
      <c r="CE224" s="17">
        <v>0</v>
      </c>
      <c r="CF224" s="17">
        <v>0</v>
      </c>
      <c r="CG224" s="19">
        <v>30630</v>
      </c>
      <c r="CH224" s="19">
        <v>17300</v>
      </c>
      <c r="CI224" s="17">
        <v>0</v>
      </c>
      <c r="CJ224" s="19">
        <v>2065000</v>
      </c>
      <c r="CK224" s="19">
        <v>42109116</v>
      </c>
      <c r="CL224" s="19">
        <v>39508595</v>
      </c>
      <c r="CM224" s="19">
        <v>42715000</v>
      </c>
      <c r="CN224" s="19">
        <v>877200</v>
      </c>
      <c r="CO224" s="17">
        <v>0</v>
      </c>
      <c r="CP224" s="23">
        <v>1800000</v>
      </c>
      <c r="CQ224" s="59" t="s">
        <v>72</v>
      </c>
      <c r="CR224" s="59">
        <f>AC224</f>
        <v>71</v>
      </c>
      <c r="CS224" s="59">
        <v>360000</v>
      </c>
      <c r="CT224" s="67">
        <f>CS224+(CS224*0.1)</f>
        <v>396000</v>
      </c>
      <c r="CU224" s="25">
        <f t="shared" si="50"/>
        <v>28116000</v>
      </c>
      <c r="CV224" s="25">
        <f t="shared" si="45"/>
        <v>14844000</v>
      </c>
      <c r="CW224" s="25">
        <f t="shared" si="46"/>
        <v>14844000</v>
      </c>
      <c r="CX224" s="67">
        <f t="shared" si="47"/>
        <v>14844000</v>
      </c>
      <c r="CY224" s="25">
        <f t="shared" si="48"/>
        <v>2968800</v>
      </c>
      <c r="CZ224" s="52">
        <f t="shared" si="49"/>
        <v>1.6493333333333333</v>
      </c>
      <c r="DB224" s="67"/>
      <c r="DC224" s="67"/>
      <c r="DD224" s="28"/>
      <c r="DE224" s="49" t="s">
        <v>95</v>
      </c>
    </row>
    <row r="225" spans="1:109" ht="24.95" hidden="1" customHeight="1" x14ac:dyDescent="0.3">
      <c r="A225" s="13" t="s">
        <v>1354</v>
      </c>
      <c r="B225" s="14" t="s">
        <v>1355</v>
      </c>
      <c r="C225" s="14" t="s">
        <v>1352</v>
      </c>
      <c r="D225" s="15" t="s">
        <v>1353</v>
      </c>
      <c r="E225" s="15" t="s">
        <v>1353</v>
      </c>
      <c r="F225" s="16">
        <v>39326</v>
      </c>
      <c r="G225" s="15" t="s">
        <v>446</v>
      </c>
      <c r="H225" s="15" t="s">
        <v>447</v>
      </c>
      <c r="I225" s="15" t="s">
        <v>448</v>
      </c>
      <c r="J225" s="15" t="s">
        <v>516</v>
      </c>
      <c r="K225" s="15" t="s">
        <v>517</v>
      </c>
      <c r="L225" s="15" t="s">
        <v>518</v>
      </c>
      <c r="M225" s="17">
        <v>0</v>
      </c>
      <c r="N225" s="17">
        <v>0</v>
      </c>
      <c r="O225" s="17">
        <v>0.31</v>
      </c>
      <c r="P225" s="17">
        <v>0.63</v>
      </c>
      <c r="Q225" s="17">
        <v>40</v>
      </c>
      <c r="R225" s="17">
        <v>16.5</v>
      </c>
      <c r="S225" s="17">
        <v>15</v>
      </c>
      <c r="T225" s="17">
        <v>15</v>
      </c>
      <c r="U225" s="17">
        <v>20</v>
      </c>
      <c r="V225" s="17">
        <f t="shared" si="41"/>
        <v>57.44</v>
      </c>
      <c r="W225" s="17">
        <f t="shared" si="42"/>
        <v>40.31</v>
      </c>
      <c r="X225" s="17">
        <f t="shared" si="43"/>
        <v>17.13</v>
      </c>
      <c r="Y225" s="20">
        <f t="shared" si="44"/>
        <v>29.822423398328691</v>
      </c>
      <c r="Z225" s="17">
        <v>77</v>
      </c>
      <c r="AA225" s="17">
        <v>85</v>
      </c>
      <c r="AB225" s="17">
        <v>65</v>
      </c>
      <c r="AC225" s="17">
        <v>65</v>
      </c>
      <c r="AD225" s="17"/>
      <c r="AE225" s="17"/>
      <c r="AF225" s="17"/>
      <c r="AG225" s="17"/>
      <c r="AH225" s="17"/>
      <c r="AI225" s="17"/>
      <c r="AJ225" s="17">
        <v>9</v>
      </c>
      <c r="AK225" s="17">
        <v>16</v>
      </c>
      <c r="AL225" s="17">
        <v>25</v>
      </c>
      <c r="AM225" s="17">
        <v>28</v>
      </c>
      <c r="AN225" s="17">
        <v>7</v>
      </c>
      <c r="AO225" s="17">
        <v>85</v>
      </c>
      <c r="AP225" s="19">
        <v>588600</v>
      </c>
      <c r="AQ225" s="17">
        <v>0</v>
      </c>
      <c r="AR225" s="17">
        <v>0</v>
      </c>
      <c r="AS225" s="19">
        <v>1300000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9">
        <v>8353432</v>
      </c>
      <c r="BG225" s="19">
        <v>7659697</v>
      </c>
      <c r="BH225" s="17">
        <v>0</v>
      </c>
      <c r="BI225" s="19">
        <v>8500000</v>
      </c>
      <c r="BJ225" s="19">
        <v>7135457</v>
      </c>
      <c r="BK225" s="19">
        <v>7912968</v>
      </c>
      <c r="BL225" s="17">
        <v>0</v>
      </c>
      <c r="BM225" s="19">
        <v>8500000</v>
      </c>
      <c r="BN225" s="17">
        <v>0</v>
      </c>
      <c r="BO225" s="17">
        <v>0</v>
      </c>
      <c r="BP225" s="17">
        <v>0</v>
      </c>
      <c r="BQ225" s="17">
        <v>0</v>
      </c>
      <c r="BR225" s="50">
        <f>13000*12*AC225</f>
        <v>10140000</v>
      </c>
      <c r="BS225" s="50"/>
      <c r="BT225" s="19">
        <v>5567000</v>
      </c>
      <c r="BU225" s="19">
        <v>5010000</v>
      </c>
      <c r="BV225" s="19">
        <v>4258000</v>
      </c>
      <c r="BW225" s="17">
        <v>0</v>
      </c>
      <c r="BX225" s="19">
        <v>18211107</v>
      </c>
      <c r="BY225" s="19">
        <v>18211107</v>
      </c>
      <c r="BZ225" s="17">
        <v>0</v>
      </c>
      <c r="CA225" s="19">
        <v>19000000</v>
      </c>
      <c r="CB225" s="19">
        <f>3000*12*(AL225+AM225)</f>
        <v>1908000</v>
      </c>
      <c r="CC225" s="17">
        <v>0</v>
      </c>
      <c r="CD225" s="17">
        <v>0</v>
      </c>
      <c r="CE225" s="17">
        <v>0</v>
      </c>
      <c r="CF225" s="17">
        <v>0</v>
      </c>
      <c r="CG225" s="19">
        <v>27230</v>
      </c>
      <c r="CH225" s="19">
        <v>6000</v>
      </c>
      <c r="CI225" s="17">
        <v>0</v>
      </c>
      <c r="CJ225" s="19">
        <v>1265000</v>
      </c>
      <c r="CK225" s="19">
        <v>39882826</v>
      </c>
      <c r="CL225" s="19">
        <v>42549805</v>
      </c>
      <c r="CM225" s="19">
        <v>42823000</v>
      </c>
      <c r="CN225" s="19">
        <v>588600</v>
      </c>
      <c r="CO225" s="17">
        <v>0</v>
      </c>
      <c r="CP225" s="23">
        <v>1300000</v>
      </c>
      <c r="CQ225" s="59" t="s">
        <v>72</v>
      </c>
      <c r="CR225" s="59">
        <f>AC225</f>
        <v>65</v>
      </c>
      <c r="CS225" s="59">
        <v>320000</v>
      </c>
      <c r="CT225" s="67">
        <f>CS225+(CS225*0.1)</f>
        <v>352000</v>
      </c>
      <c r="CU225" s="25">
        <f t="shared" si="50"/>
        <v>22880000</v>
      </c>
      <c r="CV225" s="25">
        <f t="shared" si="45"/>
        <v>10832000</v>
      </c>
      <c r="CW225" s="25">
        <f t="shared" si="46"/>
        <v>10832000</v>
      </c>
      <c r="CX225" s="67">
        <f t="shared" si="47"/>
        <v>10832000</v>
      </c>
      <c r="CY225" s="25">
        <f t="shared" si="48"/>
        <v>2166400</v>
      </c>
      <c r="CZ225" s="52">
        <f t="shared" si="49"/>
        <v>1.6664615384615384</v>
      </c>
      <c r="DB225" s="67"/>
      <c r="DC225" s="67"/>
      <c r="DD225" s="28"/>
      <c r="DE225" s="49" t="s">
        <v>95</v>
      </c>
    </row>
    <row r="226" spans="1:109" ht="24.95" customHeight="1" x14ac:dyDescent="0.3">
      <c r="A226" s="13" t="s">
        <v>1356</v>
      </c>
      <c r="B226" s="14" t="s">
        <v>155</v>
      </c>
      <c r="C226" s="14" t="s">
        <v>1357</v>
      </c>
      <c r="D226" s="15" t="s">
        <v>1358</v>
      </c>
      <c r="E226" s="15" t="s">
        <v>1359</v>
      </c>
      <c r="F226" s="16">
        <v>40072</v>
      </c>
      <c r="G226" s="15" t="s">
        <v>457</v>
      </c>
      <c r="H226" s="15" t="s">
        <v>458</v>
      </c>
      <c r="I226" s="15" t="s">
        <v>459</v>
      </c>
      <c r="J226" s="15" t="s">
        <v>460</v>
      </c>
      <c r="K226" s="15" t="s">
        <v>474</v>
      </c>
      <c r="L226" s="15" t="s">
        <v>462</v>
      </c>
      <c r="M226" s="17">
        <v>0</v>
      </c>
      <c r="N226" s="17">
        <v>0</v>
      </c>
      <c r="O226" s="17">
        <v>0</v>
      </c>
      <c r="P226" s="17">
        <v>0.13</v>
      </c>
      <c r="Q226" s="17">
        <v>1.75</v>
      </c>
      <c r="R226" s="17">
        <v>0.7</v>
      </c>
      <c r="S226" s="17">
        <v>0</v>
      </c>
      <c r="T226" s="17">
        <v>0</v>
      </c>
      <c r="U226" s="17"/>
      <c r="V226" s="17">
        <f t="shared" si="41"/>
        <v>2.58</v>
      </c>
      <c r="W226" s="17">
        <f t="shared" si="42"/>
        <v>1.75</v>
      </c>
      <c r="X226" s="17">
        <f t="shared" si="43"/>
        <v>0.83</v>
      </c>
      <c r="Y226" s="20">
        <f t="shared" si="44"/>
        <v>32.170542635658911</v>
      </c>
      <c r="Z226" s="19">
        <v>3550</v>
      </c>
      <c r="AA226" s="19">
        <v>3500</v>
      </c>
      <c r="AB226" s="17"/>
      <c r="AC226" s="17"/>
      <c r="AD226" s="17"/>
      <c r="AE226" s="17"/>
      <c r="AF226" s="19">
        <v>1050</v>
      </c>
      <c r="AG226" s="19">
        <v>2000</v>
      </c>
      <c r="AH226" s="17"/>
      <c r="AI226" s="17"/>
      <c r="AJ226" s="17"/>
      <c r="AK226" s="17"/>
      <c r="AL226" s="17"/>
      <c r="AM226" s="17"/>
      <c r="AN226" s="17"/>
      <c r="AO226" s="17"/>
      <c r="AP226" s="17">
        <v>0</v>
      </c>
      <c r="AQ226" s="19">
        <v>75500</v>
      </c>
      <c r="AR226" s="17">
        <v>0</v>
      </c>
      <c r="AS226" s="19">
        <v>502000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50"/>
      <c r="BS226" s="50"/>
      <c r="BT226" s="19">
        <v>356000</v>
      </c>
      <c r="BU226" s="19">
        <v>397000</v>
      </c>
      <c r="BV226" s="19">
        <v>284000</v>
      </c>
      <c r="BW226" s="17">
        <v>0</v>
      </c>
      <c r="BX226" s="17">
        <v>0</v>
      </c>
      <c r="BY226" s="17">
        <v>0</v>
      </c>
      <c r="BZ226" s="17">
        <v>0</v>
      </c>
      <c r="CA226" s="17">
        <v>0</v>
      </c>
      <c r="CB226" s="17"/>
      <c r="CC226" s="17">
        <v>0</v>
      </c>
      <c r="CD226" s="17">
        <v>0</v>
      </c>
      <c r="CE226" s="17">
        <v>0</v>
      </c>
      <c r="CF226" s="17">
        <v>0</v>
      </c>
      <c r="CG226" s="18">
        <v>1206199.67</v>
      </c>
      <c r="CH226" s="18">
        <v>1206199.67</v>
      </c>
      <c r="CI226" s="17">
        <v>0</v>
      </c>
      <c r="CJ226" s="19">
        <v>128193</v>
      </c>
      <c r="CK226" s="19">
        <v>1094193</v>
      </c>
      <c r="CL226" s="18">
        <v>940506.67</v>
      </c>
      <c r="CM226" s="19">
        <v>914193</v>
      </c>
      <c r="CN226" s="17">
        <v>0</v>
      </c>
      <c r="CO226" s="19">
        <v>75500</v>
      </c>
      <c r="CP226" s="23">
        <v>502000</v>
      </c>
      <c r="CQ226" s="59" t="s">
        <v>101</v>
      </c>
      <c r="CR226" s="60">
        <f>V226</f>
        <v>2.58</v>
      </c>
      <c r="CS226" s="59">
        <v>270000</v>
      </c>
      <c r="CT226" s="67">
        <f>CS226-(CS226*0.1)</f>
        <v>243000</v>
      </c>
      <c r="CU226" s="25">
        <f t="shared" si="50"/>
        <v>626940</v>
      </c>
      <c r="CV226" s="25">
        <f t="shared" si="45"/>
        <v>626940</v>
      </c>
      <c r="CW226" s="25">
        <f t="shared" si="46"/>
        <v>626940</v>
      </c>
      <c r="CX226" s="67">
        <f t="shared" si="47"/>
        <v>626940</v>
      </c>
      <c r="CY226" s="25">
        <f t="shared" si="48"/>
        <v>125388</v>
      </c>
      <c r="CZ226" s="52">
        <f>DB226/CP226</f>
        <v>0.19920318725099601</v>
      </c>
      <c r="DA226" s="67">
        <f>CY226</f>
        <v>125388</v>
      </c>
      <c r="DB226" s="67">
        <v>100000</v>
      </c>
      <c r="DC226" s="67"/>
      <c r="DD226" s="61">
        <f>AG226/(W226*2080)</f>
        <v>0.5494505494505495</v>
      </c>
      <c r="DE226" s="24" t="s">
        <v>79</v>
      </c>
    </row>
    <row r="227" spans="1:109" ht="24.95" customHeight="1" x14ac:dyDescent="0.3">
      <c r="A227" s="13" t="s">
        <v>1360</v>
      </c>
      <c r="B227" s="14" t="s">
        <v>1361</v>
      </c>
      <c r="C227" s="14" t="s">
        <v>1362</v>
      </c>
      <c r="D227" s="15" t="s">
        <v>1363</v>
      </c>
      <c r="E227" s="15" t="s">
        <v>1364</v>
      </c>
      <c r="F227" s="16">
        <v>40126</v>
      </c>
      <c r="G227" s="15" t="s">
        <v>457</v>
      </c>
      <c r="H227" s="15" t="s">
        <v>458</v>
      </c>
      <c r="I227" s="15" t="s">
        <v>459</v>
      </c>
      <c r="J227" s="15" t="s">
        <v>460</v>
      </c>
      <c r="K227" s="15" t="s">
        <v>474</v>
      </c>
      <c r="L227" s="15" t="s">
        <v>497</v>
      </c>
      <c r="M227" s="17">
        <v>0</v>
      </c>
      <c r="N227" s="17">
        <v>0</v>
      </c>
      <c r="O227" s="17">
        <v>0.09</v>
      </c>
      <c r="P227" s="17">
        <v>0.02</v>
      </c>
      <c r="Q227" s="17">
        <v>0.5</v>
      </c>
      <c r="R227" s="17">
        <v>0.4</v>
      </c>
      <c r="S227" s="17">
        <v>0</v>
      </c>
      <c r="T227" s="17">
        <v>0</v>
      </c>
      <c r="U227" s="17">
        <v>12</v>
      </c>
      <c r="V227" s="17">
        <f t="shared" si="41"/>
        <v>1.01</v>
      </c>
      <c r="W227" s="17">
        <f t="shared" si="42"/>
        <v>0.59</v>
      </c>
      <c r="X227" s="17">
        <f t="shared" si="43"/>
        <v>0.42000000000000004</v>
      </c>
      <c r="Y227" s="20">
        <f t="shared" si="44"/>
        <v>41.584158415841586</v>
      </c>
      <c r="Z227" s="17">
        <v>220</v>
      </c>
      <c r="AA227" s="17">
        <v>400</v>
      </c>
      <c r="AB227" s="17"/>
      <c r="AC227" s="17"/>
      <c r="AD227" s="17"/>
      <c r="AE227" s="17"/>
      <c r="AF227" s="17">
        <v>495</v>
      </c>
      <c r="AG227" s="17">
        <v>600</v>
      </c>
      <c r="AH227" s="17"/>
      <c r="AI227" s="17"/>
      <c r="AJ227" s="17"/>
      <c r="AK227" s="17"/>
      <c r="AL227" s="17"/>
      <c r="AM227" s="17"/>
      <c r="AN227" s="17"/>
      <c r="AO227" s="17"/>
      <c r="AP227" s="19">
        <v>26400</v>
      </c>
      <c r="AQ227" s="17">
        <v>0</v>
      </c>
      <c r="AR227" s="17">
        <v>0</v>
      </c>
      <c r="AS227" s="19">
        <v>285650</v>
      </c>
      <c r="AT227" s="17">
        <v>0</v>
      </c>
      <c r="AU227" s="17">
        <v>0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0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50"/>
      <c r="BS227" s="50"/>
      <c r="BT227" s="19">
        <v>93000</v>
      </c>
      <c r="BU227" s="19">
        <v>82000</v>
      </c>
      <c r="BV227" s="19">
        <v>69000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/>
      <c r="CC227" s="17">
        <v>0</v>
      </c>
      <c r="CD227" s="17">
        <v>0</v>
      </c>
      <c r="CE227" s="17">
        <v>0</v>
      </c>
      <c r="CF227" s="17">
        <v>0</v>
      </c>
      <c r="CG227" s="19">
        <v>172977</v>
      </c>
      <c r="CH227" s="19">
        <v>285559</v>
      </c>
      <c r="CI227" s="19">
        <v>333770</v>
      </c>
      <c r="CJ227" s="17">
        <v>0</v>
      </c>
      <c r="CK227" s="19">
        <v>292377</v>
      </c>
      <c r="CL227" s="19">
        <v>367559</v>
      </c>
      <c r="CM227" s="19">
        <v>688420</v>
      </c>
      <c r="CN227" s="19">
        <v>26400</v>
      </c>
      <c r="CO227" s="17">
        <v>0</v>
      </c>
      <c r="CP227" s="23">
        <v>285650</v>
      </c>
      <c r="CQ227" s="59" t="s">
        <v>101</v>
      </c>
      <c r="CR227" s="60">
        <f>V227</f>
        <v>1.01</v>
      </c>
      <c r="CS227" s="59">
        <v>270000</v>
      </c>
      <c r="CT227" s="67">
        <f>CS227-(CS227*0.1)</f>
        <v>243000</v>
      </c>
      <c r="CU227" s="25">
        <f t="shared" si="50"/>
        <v>245430</v>
      </c>
      <c r="CV227" s="25">
        <f t="shared" si="45"/>
        <v>245430</v>
      </c>
      <c r="CW227" s="25">
        <f t="shared" si="46"/>
        <v>245430</v>
      </c>
      <c r="CX227" s="67">
        <f t="shared" si="47"/>
        <v>245430</v>
      </c>
      <c r="CY227" s="25">
        <f t="shared" si="48"/>
        <v>49086</v>
      </c>
      <c r="CZ227" s="52">
        <f>DB227/CP227</f>
        <v>0.14003150708909504</v>
      </c>
      <c r="DA227" s="67">
        <f>CY227</f>
        <v>49086</v>
      </c>
      <c r="DB227" s="67">
        <v>40000</v>
      </c>
      <c r="DC227" s="67" t="s">
        <v>156</v>
      </c>
      <c r="DD227" s="61">
        <f>AG227/(W227*2080)</f>
        <v>0.4889178617992177</v>
      </c>
      <c r="DE227" s="24" t="s">
        <v>79</v>
      </c>
    </row>
    <row r="228" spans="1:109" ht="24.95" hidden="1" customHeight="1" x14ac:dyDescent="0.3">
      <c r="A228" s="13" t="s">
        <v>1365</v>
      </c>
      <c r="B228" s="14" t="s">
        <v>1366</v>
      </c>
      <c r="C228" s="14" t="s">
        <v>1367</v>
      </c>
      <c r="D228" s="15" t="s">
        <v>1368</v>
      </c>
      <c r="E228" s="15" t="s">
        <v>1369</v>
      </c>
      <c r="F228" s="16">
        <v>39083</v>
      </c>
      <c r="G228" s="15" t="s">
        <v>446</v>
      </c>
      <c r="H228" s="15" t="s">
        <v>447</v>
      </c>
      <c r="I228" s="15" t="s">
        <v>448</v>
      </c>
      <c r="J228" s="15" t="s">
        <v>449</v>
      </c>
      <c r="K228" s="15" t="s">
        <v>450</v>
      </c>
      <c r="L228" s="15" t="s">
        <v>558</v>
      </c>
      <c r="M228" s="17">
        <v>0</v>
      </c>
      <c r="N228" s="17">
        <v>0</v>
      </c>
      <c r="O228" s="17">
        <v>0.31</v>
      </c>
      <c r="P228" s="17">
        <v>0</v>
      </c>
      <c r="Q228" s="17">
        <v>14.5</v>
      </c>
      <c r="R228" s="17">
        <v>4</v>
      </c>
      <c r="S228" s="17">
        <v>0</v>
      </c>
      <c r="T228" s="17">
        <v>0</v>
      </c>
      <c r="U228" s="17"/>
      <c r="V228" s="17">
        <f t="shared" si="41"/>
        <v>18.810000000000002</v>
      </c>
      <c r="W228" s="17">
        <f t="shared" si="42"/>
        <v>14.81</v>
      </c>
      <c r="X228" s="17">
        <f t="shared" si="43"/>
        <v>4</v>
      </c>
      <c r="Y228" s="20">
        <f t="shared" si="44"/>
        <v>21.265284423179157</v>
      </c>
      <c r="Z228" s="17">
        <v>171</v>
      </c>
      <c r="AA228" s="17">
        <v>200</v>
      </c>
      <c r="AB228" s="17"/>
      <c r="AC228" s="17"/>
      <c r="AD228" s="17"/>
      <c r="AE228" s="17"/>
      <c r="AF228" s="19">
        <v>16230</v>
      </c>
      <c r="AG228" s="19">
        <v>21892</v>
      </c>
      <c r="AH228" s="17"/>
      <c r="AI228" s="17"/>
      <c r="AJ228" s="17">
        <v>18</v>
      </c>
      <c r="AK228" s="17">
        <v>59</v>
      </c>
      <c r="AL228" s="17">
        <v>52</v>
      </c>
      <c r="AM228" s="17">
        <v>32</v>
      </c>
      <c r="AN228" s="17">
        <v>39</v>
      </c>
      <c r="AO228" s="17">
        <v>200</v>
      </c>
      <c r="AP228" s="19">
        <v>2100000</v>
      </c>
      <c r="AQ228" s="19">
        <v>942000</v>
      </c>
      <c r="AR228" s="17">
        <v>0</v>
      </c>
      <c r="AS228" s="19">
        <v>1269140</v>
      </c>
      <c r="AT228" s="17">
        <v>0</v>
      </c>
      <c r="AU228" s="17">
        <v>0</v>
      </c>
      <c r="AV228" s="17">
        <v>0</v>
      </c>
      <c r="AW228" s="17">
        <v>0</v>
      </c>
      <c r="AX228" s="19">
        <v>50000</v>
      </c>
      <c r="AY228" s="19">
        <v>250000</v>
      </c>
      <c r="AZ228" s="19">
        <v>200000</v>
      </c>
      <c r="BA228" s="19">
        <v>50000</v>
      </c>
      <c r="BB228" s="17">
        <v>0</v>
      </c>
      <c r="BC228" s="17">
        <v>0</v>
      </c>
      <c r="BD228" s="17">
        <v>0</v>
      </c>
      <c r="BE228" s="17">
        <v>0</v>
      </c>
      <c r="BF228" s="19">
        <v>1484054</v>
      </c>
      <c r="BG228" s="19">
        <v>1626576</v>
      </c>
      <c r="BH228" s="19">
        <v>200000</v>
      </c>
      <c r="BI228" s="19">
        <v>1989200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50">
        <f>80*AG228</f>
        <v>1751360</v>
      </c>
      <c r="BS228" s="50"/>
      <c r="BT228" s="19">
        <v>2442000</v>
      </c>
      <c r="BU228" s="19">
        <v>1622000</v>
      </c>
      <c r="BV228" s="19">
        <v>1784000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/>
      <c r="CC228" s="17">
        <v>0</v>
      </c>
      <c r="CD228" s="17">
        <v>0</v>
      </c>
      <c r="CE228" s="17">
        <v>0</v>
      </c>
      <c r="CF228" s="17">
        <v>0</v>
      </c>
      <c r="CG228" s="19">
        <v>209023</v>
      </c>
      <c r="CH228" s="19">
        <v>1218092</v>
      </c>
      <c r="CI228" s="17">
        <v>0</v>
      </c>
      <c r="CJ228" s="19">
        <v>43140</v>
      </c>
      <c r="CK228" s="19">
        <v>6285077</v>
      </c>
      <c r="CL228" s="19">
        <v>5658668</v>
      </c>
      <c r="CM228" s="19">
        <v>5535480</v>
      </c>
      <c r="CN228" s="19">
        <v>2100000</v>
      </c>
      <c r="CO228" s="19">
        <v>942000</v>
      </c>
      <c r="CP228" s="23">
        <v>1269140</v>
      </c>
      <c r="CQ228" s="59" t="s">
        <v>98</v>
      </c>
      <c r="CR228" s="59">
        <f>AG228</f>
        <v>21892</v>
      </c>
      <c r="CS228" s="59">
        <v>350</v>
      </c>
      <c r="CT228" s="67">
        <f>CS228</f>
        <v>350</v>
      </c>
      <c r="CU228" s="25">
        <f t="shared" si="50"/>
        <v>7662200</v>
      </c>
      <c r="CV228" s="25">
        <f t="shared" si="45"/>
        <v>5910840</v>
      </c>
      <c r="CW228" s="25">
        <f t="shared" si="46"/>
        <v>5910840</v>
      </c>
      <c r="CX228" s="67">
        <f t="shared" si="47"/>
        <v>5910840</v>
      </c>
      <c r="CY228" s="25">
        <f t="shared" si="48"/>
        <v>1182168</v>
      </c>
      <c r="CZ228" s="52">
        <f t="shared" si="49"/>
        <v>0.93147170524922385</v>
      </c>
      <c r="DB228" s="67"/>
      <c r="DC228" s="67"/>
      <c r="DD228" s="28"/>
      <c r="DE228" s="24"/>
    </row>
    <row r="229" spans="1:109" ht="24.95" hidden="1" customHeight="1" x14ac:dyDescent="0.3">
      <c r="A229" s="13" t="s">
        <v>1370</v>
      </c>
      <c r="B229" s="14" t="s">
        <v>1371</v>
      </c>
      <c r="C229" s="14" t="s">
        <v>1372</v>
      </c>
      <c r="D229" s="15" t="s">
        <v>1373</v>
      </c>
      <c r="E229" s="15" t="s">
        <v>1374</v>
      </c>
      <c r="F229" s="16">
        <v>39083</v>
      </c>
      <c r="G229" s="15" t="s">
        <v>446</v>
      </c>
      <c r="H229" s="15" t="s">
        <v>447</v>
      </c>
      <c r="I229" s="15" t="s">
        <v>466</v>
      </c>
      <c r="J229" s="15" t="s">
        <v>489</v>
      </c>
      <c r="K229" s="15" t="s">
        <v>450</v>
      </c>
      <c r="L229" s="15" t="s">
        <v>490</v>
      </c>
      <c r="M229" s="17">
        <v>0</v>
      </c>
      <c r="N229" s="17">
        <v>0</v>
      </c>
      <c r="O229" s="17">
        <v>0.03</v>
      </c>
      <c r="P229" s="17">
        <v>0</v>
      </c>
      <c r="Q229" s="17">
        <v>1.9</v>
      </c>
      <c r="R229" s="17">
        <v>0.3</v>
      </c>
      <c r="S229" s="17">
        <v>0</v>
      </c>
      <c r="T229" s="17">
        <v>0</v>
      </c>
      <c r="U229" s="17">
        <v>8</v>
      </c>
      <c r="V229" s="17">
        <f t="shared" si="41"/>
        <v>2.23</v>
      </c>
      <c r="W229" s="17">
        <f t="shared" si="42"/>
        <v>1.93</v>
      </c>
      <c r="X229" s="17">
        <f t="shared" si="43"/>
        <v>0.3</v>
      </c>
      <c r="Y229" s="20">
        <f t="shared" si="44"/>
        <v>13.452914798206278</v>
      </c>
      <c r="Z229" s="17">
        <v>224</v>
      </c>
      <c r="AA229" s="17">
        <v>250</v>
      </c>
      <c r="AB229" s="17"/>
      <c r="AC229" s="17"/>
      <c r="AD229" s="17">
        <v>12</v>
      </c>
      <c r="AE229" s="17">
        <v>12</v>
      </c>
      <c r="AF229" s="17">
        <v>496</v>
      </c>
      <c r="AG229" s="17">
        <v>620</v>
      </c>
      <c r="AH229" s="17">
        <v>1</v>
      </c>
      <c r="AI229" s="17">
        <v>2</v>
      </c>
      <c r="AJ229" s="17"/>
      <c r="AK229" s="17"/>
      <c r="AL229" s="17"/>
      <c r="AM229" s="17"/>
      <c r="AN229" s="17"/>
      <c r="AO229" s="17"/>
      <c r="AP229" s="19">
        <v>94500</v>
      </c>
      <c r="AQ229" s="19">
        <v>107800</v>
      </c>
      <c r="AR229" s="17">
        <v>0</v>
      </c>
      <c r="AS229" s="19">
        <v>390000</v>
      </c>
      <c r="AT229" s="17">
        <v>0</v>
      </c>
      <c r="AU229" s="17">
        <v>0</v>
      </c>
      <c r="AV229" s="17">
        <v>0</v>
      </c>
      <c r="AW229" s="17">
        <v>0</v>
      </c>
      <c r="AX229" s="19">
        <v>190000</v>
      </c>
      <c r="AY229" s="19">
        <v>50000</v>
      </c>
      <c r="AZ229" s="17">
        <v>0</v>
      </c>
      <c r="BA229" s="19">
        <v>120000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7">
        <v>0</v>
      </c>
      <c r="BP229" s="17">
        <v>0</v>
      </c>
      <c r="BQ229" s="17">
        <v>0</v>
      </c>
      <c r="BR229" s="50"/>
      <c r="BS229" s="50"/>
      <c r="BT229" s="19">
        <v>310000</v>
      </c>
      <c r="BU229" s="19">
        <v>332000</v>
      </c>
      <c r="BV229" s="19">
        <v>365000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/>
      <c r="CC229" s="17">
        <v>0</v>
      </c>
      <c r="CD229" s="17">
        <v>0</v>
      </c>
      <c r="CE229" s="17">
        <v>0</v>
      </c>
      <c r="CF229" s="17">
        <v>0</v>
      </c>
      <c r="CG229" s="19">
        <v>153257</v>
      </c>
      <c r="CH229" s="19">
        <v>169348</v>
      </c>
      <c r="CI229" s="17">
        <v>0</v>
      </c>
      <c r="CJ229" s="19">
        <v>90000</v>
      </c>
      <c r="CK229" s="19">
        <v>728000</v>
      </c>
      <c r="CL229" s="19">
        <v>615648</v>
      </c>
      <c r="CM229" s="19">
        <v>965000</v>
      </c>
      <c r="CN229" s="19">
        <v>94500</v>
      </c>
      <c r="CO229" s="19">
        <v>107800</v>
      </c>
      <c r="CP229" s="23">
        <v>390000</v>
      </c>
      <c r="CQ229" s="59" t="s">
        <v>101</v>
      </c>
      <c r="CR229" s="60">
        <f>V229</f>
        <v>2.23</v>
      </c>
      <c r="CS229" s="59">
        <v>320000</v>
      </c>
      <c r="CT229" s="67">
        <f>CS229</f>
        <v>320000</v>
      </c>
      <c r="CU229" s="25">
        <f t="shared" si="50"/>
        <v>713600</v>
      </c>
      <c r="CV229" s="25">
        <f t="shared" si="45"/>
        <v>713600</v>
      </c>
      <c r="CW229" s="25">
        <f t="shared" si="46"/>
        <v>713600</v>
      </c>
      <c r="CX229" s="67">
        <f t="shared" si="47"/>
        <v>713600</v>
      </c>
      <c r="CY229" s="25">
        <f t="shared" si="48"/>
        <v>142720</v>
      </c>
      <c r="CZ229" s="52">
        <f t="shared" si="49"/>
        <v>0.36594871794871797</v>
      </c>
      <c r="DB229" s="67"/>
      <c r="DC229" s="67"/>
      <c r="DD229" s="61">
        <f>AG229/(W229*2080)</f>
        <v>0.15444400159426067</v>
      </c>
      <c r="DE229" s="24" t="s">
        <v>111</v>
      </c>
    </row>
    <row r="230" spans="1:109" ht="24.95" hidden="1" customHeight="1" x14ac:dyDescent="0.3">
      <c r="A230" s="13" t="s">
        <v>1375</v>
      </c>
      <c r="B230" s="14" t="s">
        <v>1376</v>
      </c>
      <c r="C230" s="14" t="s">
        <v>1372</v>
      </c>
      <c r="D230" s="15" t="s">
        <v>1373</v>
      </c>
      <c r="E230" s="15" t="s">
        <v>1377</v>
      </c>
      <c r="F230" s="16">
        <v>39083</v>
      </c>
      <c r="G230" s="15" t="s">
        <v>446</v>
      </c>
      <c r="H230" s="15" t="s">
        <v>447</v>
      </c>
      <c r="I230" s="15" t="s">
        <v>466</v>
      </c>
      <c r="J230" s="15" t="s">
        <v>496</v>
      </c>
      <c r="K230" s="15" t="s">
        <v>482</v>
      </c>
      <c r="L230" s="15" t="s">
        <v>542</v>
      </c>
      <c r="M230" s="17">
        <v>0</v>
      </c>
      <c r="N230" s="17">
        <v>0</v>
      </c>
      <c r="O230" s="17">
        <v>0.1</v>
      </c>
      <c r="P230" s="17">
        <v>0</v>
      </c>
      <c r="Q230" s="17">
        <v>1.65</v>
      </c>
      <c r="R230" s="17">
        <v>0.3</v>
      </c>
      <c r="S230" s="17">
        <v>0</v>
      </c>
      <c r="T230" s="17">
        <v>0</v>
      </c>
      <c r="U230" s="17">
        <v>12</v>
      </c>
      <c r="V230" s="17">
        <f t="shared" si="41"/>
        <v>2.0499999999999998</v>
      </c>
      <c r="W230" s="17">
        <f t="shared" si="42"/>
        <v>1.75</v>
      </c>
      <c r="X230" s="17">
        <f t="shared" si="43"/>
        <v>0.3</v>
      </c>
      <c r="Y230" s="20">
        <f t="shared" si="44"/>
        <v>14.634146341463417</v>
      </c>
      <c r="Z230" s="17">
        <v>19</v>
      </c>
      <c r="AA230" s="17">
        <v>19</v>
      </c>
      <c r="AB230" s="17">
        <v>7</v>
      </c>
      <c r="AC230" s="17">
        <v>7</v>
      </c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9">
        <v>82000</v>
      </c>
      <c r="AQ230" s="19">
        <v>166200</v>
      </c>
      <c r="AR230" s="17">
        <v>0</v>
      </c>
      <c r="AS230" s="19">
        <v>110000</v>
      </c>
      <c r="AT230" s="17">
        <v>0</v>
      </c>
      <c r="AU230" s="17">
        <v>0</v>
      </c>
      <c r="AV230" s="17">
        <v>0</v>
      </c>
      <c r="AW230" s="17">
        <v>0</v>
      </c>
      <c r="AX230" s="19">
        <v>30000</v>
      </c>
      <c r="AY230" s="19">
        <v>30000</v>
      </c>
      <c r="AZ230" s="17">
        <v>0</v>
      </c>
      <c r="BA230" s="19">
        <v>30000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9">
        <v>91500</v>
      </c>
      <c r="BK230" s="19">
        <v>94160</v>
      </c>
      <c r="BL230" s="19">
        <v>91000</v>
      </c>
      <c r="BM230" s="17">
        <v>0</v>
      </c>
      <c r="BN230" s="17">
        <v>0</v>
      </c>
      <c r="BO230" s="17">
        <v>0</v>
      </c>
      <c r="BP230" s="17">
        <v>0</v>
      </c>
      <c r="BQ230" s="17">
        <v>0</v>
      </c>
      <c r="BR230" s="50"/>
      <c r="BS230" s="50"/>
      <c r="BT230" s="19">
        <v>340000</v>
      </c>
      <c r="BU230" s="19">
        <v>560000</v>
      </c>
      <c r="BV230" s="19">
        <v>609000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/>
      <c r="CC230" s="17">
        <v>0</v>
      </c>
      <c r="CD230" s="17">
        <v>0</v>
      </c>
      <c r="CE230" s="17">
        <v>0</v>
      </c>
      <c r="CF230" s="17">
        <v>0</v>
      </c>
      <c r="CG230" s="19">
        <v>168111</v>
      </c>
      <c r="CH230" s="19">
        <v>89611</v>
      </c>
      <c r="CI230" s="19">
        <v>150000</v>
      </c>
      <c r="CJ230" s="17">
        <v>0</v>
      </c>
      <c r="CK230" s="19">
        <v>706400</v>
      </c>
      <c r="CL230" s="19">
        <v>880571</v>
      </c>
      <c r="CM230" s="19">
        <v>990000</v>
      </c>
      <c r="CN230" s="19">
        <v>82000</v>
      </c>
      <c r="CO230" s="19">
        <v>166200</v>
      </c>
      <c r="CP230" s="23">
        <v>110000</v>
      </c>
      <c r="CQ230" s="59" t="s">
        <v>72</v>
      </c>
      <c r="CR230" s="59">
        <f>AC230</f>
        <v>7</v>
      </c>
      <c r="CS230" s="59">
        <v>110000</v>
      </c>
      <c r="CT230" s="67">
        <f>CS230</f>
        <v>110000</v>
      </c>
      <c r="CU230" s="25">
        <f t="shared" si="50"/>
        <v>770000</v>
      </c>
      <c r="CV230" s="25">
        <f t="shared" si="45"/>
        <v>770000</v>
      </c>
      <c r="CW230" s="25">
        <f t="shared" si="46"/>
        <v>770000</v>
      </c>
      <c r="CX230" s="67">
        <f t="shared" si="47"/>
        <v>770000</v>
      </c>
      <c r="CY230" s="25">
        <f t="shared" si="48"/>
        <v>154000</v>
      </c>
      <c r="CZ230" s="52">
        <f t="shared" si="49"/>
        <v>1.4</v>
      </c>
      <c r="DB230" s="67"/>
      <c r="DC230" s="67"/>
      <c r="DD230" s="28"/>
      <c r="DE230" s="24"/>
    </row>
    <row r="231" spans="1:109" ht="24.95" hidden="1" customHeight="1" x14ac:dyDescent="0.3">
      <c r="A231" s="13" t="s">
        <v>1378</v>
      </c>
      <c r="B231" s="14" t="s">
        <v>1379</v>
      </c>
      <c r="C231" s="14" t="s">
        <v>1372</v>
      </c>
      <c r="D231" s="15" t="s">
        <v>1373</v>
      </c>
      <c r="E231" s="15" t="s">
        <v>1380</v>
      </c>
      <c r="F231" s="16">
        <v>40087</v>
      </c>
      <c r="G231" s="15" t="s">
        <v>446</v>
      </c>
      <c r="H231" s="15" t="s">
        <v>447</v>
      </c>
      <c r="I231" s="15" t="s">
        <v>466</v>
      </c>
      <c r="J231" s="15" t="s">
        <v>504</v>
      </c>
      <c r="K231" s="15" t="s">
        <v>517</v>
      </c>
      <c r="L231" s="15" t="s">
        <v>566</v>
      </c>
      <c r="M231" s="17">
        <v>0</v>
      </c>
      <c r="N231" s="17">
        <v>0</v>
      </c>
      <c r="O231" s="17">
        <v>0</v>
      </c>
      <c r="P231" s="17">
        <v>0</v>
      </c>
      <c r="Q231" s="17">
        <v>2.1</v>
      </c>
      <c r="R231" s="17">
        <v>0.3</v>
      </c>
      <c r="S231" s="17">
        <v>0</v>
      </c>
      <c r="T231" s="17">
        <v>0</v>
      </c>
      <c r="U231" s="17"/>
      <c r="V231" s="17">
        <f t="shared" si="41"/>
        <v>2.4</v>
      </c>
      <c r="W231" s="17">
        <f t="shared" si="42"/>
        <v>2.1</v>
      </c>
      <c r="X231" s="17">
        <f t="shared" si="43"/>
        <v>0.3</v>
      </c>
      <c r="Y231" s="20">
        <f t="shared" si="44"/>
        <v>12.5</v>
      </c>
      <c r="Z231" s="17">
        <v>120</v>
      </c>
      <c r="AA231" s="17">
        <v>140</v>
      </c>
      <c r="AB231" s="17">
        <v>3</v>
      </c>
      <c r="AC231" s="17">
        <v>3</v>
      </c>
      <c r="AD231" s="17"/>
      <c r="AE231" s="17"/>
      <c r="AF231" s="17">
        <v>791</v>
      </c>
      <c r="AG231" s="17">
        <v>920</v>
      </c>
      <c r="AH231" s="17"/>
      <c r="AI231" s="17"/>
      <c r="AJ231" s="17"/>
      <c r="AK231" s="17"/>
      <c r="AL231" s="17"/>
      <c r="AM231" s="17"/>
      <c r="AN231" s="17"/>
      <c r="AO231" s="17"/>
      <c r="AP231" s="19">
        <v>127500</v>
      </c>
      <c r="AQ231" s="19">
        <v>240100</v>
      </c>
      <c r="AR231" s="17">
        <v>0</v>
      </c>
      <c r="AS231" s="19">
        <v>380000</v>
      </c>
      <c r="AT231" s="17">
        <v>0</v>
      </c>
      <c r="AU231" s="17">
        <v>0</v>
      </c>
      <c r="AV231" s="17">
        <v>0</v>
      </c>
      <c r="AW231" s="17">
        <v>0</v>
      </c>
      <c r="AX231" s="19">
        <v>40000</v>
      </c>
      <c r="AY231" s="19">
        <v>35000</v>
      </c>
      <c r="AZ231" s="17">
        <v>0</v>
      </c>
      <c r="BA231" s="19">
        <v>40000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7">
        <v>0</v>
      </c>
      <c r="BP231" s="17">
        <v>0</v>
      </c>
      <c r="BQ231" s="17">
        <v>0</v>
      </c>
      <c r="BR231" s="50"/>
      <c r="BS231" s="50"/>
      <c r="BT231" s="19">
        <v>350000</v>
      </c>
      <c r="BU231" s="19">
        <v>480000</v>
      </c>
      <c r="BV231" s="19">
        <v>480000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/>
      <c r="CC231" s="17">
        <v>0</v>
      </c>
      <c r="CD231" s="17">
        <v>0</v>
      </c>
      <c r="CE231" s="17">
        <v>0</v>
      </c>
      <c r="CF231" s="17">
        <v>0</v>
      </c>
      <c r="CG231" s="19">
        <v>208000</v>
      </c>
      <c r="CH231" s="19">
        <v>163000</v>
      </c>
      <c r="CI231" s="17">
        <v>0</v>
      </c>
      <c r="CJ231" s="19">
        <v>230000</v>
      </c>
      <c r="CK231" s="19">
        <v>703500</v>
      </c>
      <c r="CL231" s="19">
        <v>901936</v>
      </c>
      <c r="CM231" s="19">
        <v>1130000</v>
      </c>
      <c r="CN231" s="19">
        <v>127500</v>
      </c>
      <c r="CO231" s="19">
        <v>240100</v>
      </c>
      <c r="CP231" s="23">
        <v>380000</v>
      </c>
      <c r="CQ231" s="59" t="s">
        <v>72</v>
      </c>
      <c r="CR231" s="59">
        <f>AC231</f>
        <v>3</v>
      </c>
      <c r="CS231" s="59">
        <v>220000</v>
      </c>
      <c r="CT231" s="67">
        <f>CS231+(CS231*0.1)</f>
        <v>242000</v>
      </c>
      <c r="CU231" s="25">
        <f t="shared" si="50"/>
        <v>726000</v>
      </c>
      <c r="CV231" s="25">
        <f t="shared" si="45"/>
        <v>726000</v>
      </c>
      <c r="CW231" s="25">
        <f t="shared" si="46"/>
        <v>726000</v>
      </c>
      <c r="CX231" s="67">
        <f t="shared" si="47"/>
        <v>726000</v>
      </c>
      <c r="CY231" s="25">
        <f t="shared" si="48"/>
        <v>145200</v>
      </c>
      <c r="CZ231" s="52">
        <f t="shared" si="49"/>
        <v>0.38210526315789473</v>
      </c>
      <c r="DB231" s="67"/>
      <c r="DC231" s="67"/>
      <c r="DD231" s="28"/>
      <c r="DE231" s="49" t="s">
        <v>96</v>
      </c>
    </row>
    <row r="232" spans="1:109" ht="24.95" hidden="1" customHeight="1" x14ac:dyDescent="0.3">
      <c r="A232" s="13" t="s">
        <v>1381</v>
      </c>
      <c r="B232" s="14" t="s">
        <v>1382</v>
      </c>
      <c r="C232" s="14" t="s">
        <v>1372</v>
      </c>
      <c r="D232" s="15" t="s">
        <v>1373</v>
      </c>
      <c r="E232" s="15" t="s">
        <v>1383</v>
      </c>
      <c r="F232" s="16">
        <v>39722</v>
      </c>
      <c r="G232" s="15" t="s">
        <v>446</v>
      </c>
      <c r="H232" s="15" t="s">
        <v>447</v>
      </c>
      <c r="I232" s="15" t="s">
        <v>466</v>
      </c>
      <c r="J232" s="15" t="s">
        <v>489</v>
      </c>
      <c r="K232" s="15" t="s">
        <v>450</v>
      </c>
      <c r="L232" s="15" t="s">
        <v>490</v>
      </c>
      <c r="M232" s="17">
        <v>0</v>
      </c>
      <c r="N232" s="17">
        <v>0</v>
      </c>
      <c r="O232" s="17">
        <v>0.03</v>
      </c>
      <c r="P232" s="17">
        <v>0</v>
      </c>
      <c r="Q232" s="17">
        <v>2.15</v>
      </c>
      <c r="R232" s="17">
        <v>0.3</v>
      </c>
      <c r="S232" s="17">
        <v>0</v>
      </c>
      <c r="T232" s="17">
        <v>0</v>
      </c>
      <c r="U232" s="17">
        <v>8</v>
      </c>
      <c r="V232" s="17">
        <f t="shared" si="41"/>
        <v>2.4799999999999995</v>
      </c>
      <c r="W232" s="17">
        <f t="shared" si="42"/>
        <v>2.1799999999999997</v>
      </c>
      <c r="X232" s="17">
        <f t="shared" si="43"/>
        <v>0.3</v>
      </c>
      <c r="Y232" s="20">
        <f t="shared" si="44"/>
        <v>12.09677419354839</v>
      </c>
      <c r="Z232" s="17">
        <v>342</v>
      </c>
      <c r="AA232" s="17">
        <v>300</v>
      </c>
      <c r="AB232" s="17"/>
      <c r="AC232" s="17"/>
      <c r="AD232" s="17">
        <v>12</v>
      </c>
      <c r="AE232" s="17">
        <v>12</v>
      </c>
      <c r="AF232" s="17">
        <v>550</v>
      </c>
      <c r="AG232" s="17">
        <v>550</v>
      </c>
      <c r="AH232" s="17">
        <v>4</v>
      </c>
      <c r="AI232" s="17">
        <v>5</v>
      </c>
      <c r="AJ232" s="17"/>
      <c r="AK232" s="17"/>
      <c r="AL232" s="17"/>
      <c r="AM232" s="17"/>
      <c r="AN232" s="17"/>
      <c r="AO232" s="17"/>
      <c r="AP232" s="19">
        <v>94500</v>
      </c>
      <c r="AQ232" s="19">
        <v>161700</v>
      </c>
      <c r="AR232" s="17">
        <v>0</v>
      </c>
      <c r="AS232" s="19">
        <v>340000</v>
      </c>
      <c r="AT232" s="17">
        <v>0</v>
      </c>
      <c r="AU232" s="17">
        <v>0</v>
      </c>
      <c r="AV232" s="17">
        <v>0</v>
      </c>
      <c r="AW232" s="17">
        <v>0</v>
      </c>
      <c r="AX232" s="19">
        <v>190000</v>
      </c>
      <c r="AY232" s="19">
        <v>154572</v>
      </c>
      <c r="AZ232" s="17">
        <v>0</v>
      </c>
      <c r="BA232" s="19">
        <v>80000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7">
        <v>0</v>
      </c>
      <c r="BP232" s="17">
        <v>0</v>
      </c>
      <c r="BQ232" s="17">
        <v>0</v>
      </c>
      <c r="BR232" s="50"/>
      <c r="BS232" s="50"/>
      <c r="BT232" s="19">
        <v>310000</v>
      </c>
      <c r="BU232" s="19">
        <v>623000</v>
      </c>
      <c r="BV232" s="19">
        <v>685000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/>
      <c r="CC232" s="17">
        <v>0</v>
      </c>
      <c r="CD232" s="17">
        <v>0</v>
      </c>
      <c r="CE232" s="17">
        <v>0</v>
      </c>
      <c r="CF232" s="17">
        <v>0</v>
      </c>
      <c r="CG232" s="19">
        <v>138153</v>
      </c>
      <c r="CH232" s="19">
        <v>143153</v>
      </c>
      <c r="CI232" s="17">
        <v>0</v>
      </c>
      <c r="CJ232" s="19">
        <v>45000</v>
      </c>
      <c r="CK232" s="19">
        <v>728000</v>
      </c>
      <c r="CL232" s="19">
        <v>1038925</v>
      </c>
      <c r="CM232" s="19">
        <v>1150000</v>
      </c>
      <c r="CN232" s="19">
        <v>94500</v>
      </c>
      <c r="CO232" s="19">
        <v>161700</v>
      </c>
      <c r="CP232" s="23">
        <v>340000</v>
      </c>
      <c r="CQ232" s="59" t="s">
        <v>101</v>
      </c>
      <c r="CR232" s="60">
        <f t="shared" ref="CR232:CR240" si="51">V232</f>
        <v>2.4799999999999995</v>
      </c>
      <c r="CS232" s="59">
        <v>320000</v>
      </c>
      <c r="CT232" s="67">
        <f>CS232</f>
        <v>320000</v>
      </c>
      <c r="CU232" s="25">
        <f t="shared" si="50"/>
        <v>793599.99999999988</v>
      </c>
      <c r="CV232" s="25">
        <f t="shared" si="45"/>
        <v>793599.99999999988</v>
      </c>
      <c r="CW232" s="25">
        <f t="shared" si="46"/>
        <v>793599.99999999988</v>
      </c>
      <c r="CX232" s="67">
        <f t="shared" si="47"/>
        <v>793599.99999999988</v>
      </c>
      <c r="CY232" s="25">
        <f t="shared" si="48"/>
        <v>158720</v>
      </c>
      <c r="CZ232" s="52">
        <f t="shared" si="49"/>
        <v>0.46682352941176469</v>
      </c>
      <c r="DB232" s="67"/>
      <c r="DC232" s="67"/>
      <c r="DD232" s="61">
        <f t="shared" ref="DD232:DD237" si="52">AG232/(W232*2080)</f>
        <v>0.12129498941425548</v>
      </c>
      <c r="DE232" s="24" t="s">
        <v>111</v>
      </c>
    </row>
    <row r="233" spans="1:109" ht="24.95" customHeight="1" x14ac:dyDescent="0.3">
      <c r="A233" s="13" t="s">
        <v>1384</v>
      </c>
      <c r="B233" s="14" t="s">
        <v>1385</v>
      </c>
      <c r="C233" s="14" t="s">
        <v>1372</v>
      </c>
      <c r="D233" s="15" t="s">
        <v>1373</v>
      </c>
      <c r="E233" s="15" t="s">
        <v>1386</v>
      </c>
      <c r="F233" s="16">
        <v>39083</v>
      </c>
      <c r="G233" s="15" t="s">
        <v>457</v>
      </c>
      <c r="H233" s="15" t="s">
        <v>458</v>
      </c>
      <c r="I233" s="15" t="s">
        <v>459</v>
      </c>
      <c r="J233" s="15" t="s">
        <v>460</v>
      </c>
      <c r="K233" s="15" t="s">
        <v>474</v>
      </c>
      <c r="L233" s="15" t="s">
        <v>566</v>
      </c>
      <c r="M233" s="17">
        <v>0</v>
      </c>
      <c r="N233" s="17">
        <v>0.13</v>
      </c>
      <c r="O233" s="17">
        <v>0</v>
      </c>
      <c r="P233" s="17">
        <v>0</v>
      </c>
      <c r="Q233" s="17">
        <v>1.8</v>
      </c>
      <c r="R233" s="17">
        <v>0.3</v>
      </c>
      <c r="S233" s="17">
        <v>0</v>
      </c>
      <c r="T233" s="17">
        <v>0</v>
      </c>
      <c r="U233" s="17">
        <v>16</v>
      </c>
      <c r="V233" s="17">
        <f t="shared" si="41"/>
        <v>2.23</v>
      </c>
      <c r="W233" s="17">
        <f t="shared" si="42"/>
        <v>1.8</v>
      </c>
      <c r="X233" s="17">
        <f t="shared" si="43"/>
        <v>0.43</v>
      </c>
      <c r="Y233" s="20">
        <f t="shared" si="44"/>
        <v>19.282511210762333</v>
      </c>
      <c r="Z233" s="19">
        <v>1050</v>
      </c>
      <c r="AA233" s="19">
        <v>1260</v>
      </c>
      <c r="AB233" s="17"/>
      <c r="AC233" s="17"/>
      <c r="AD233" s="17"/>
      <c r="AE233" s="17"/>
      <c r="AF233" s="19">
        <v>2196</v>
      </c>
      <c r="AG233" s="19">
        <v>2420</v>
      </c>
      <c r="AH233" s="17"/>
      <c r="AI233" s="17"/>
      <c r="AJ233" s="17"/>
      <c r="AK233" s="17"/>
      <c r="AL233" s="17"/>
      <c r="AM233" s="17"/>
      <c r="AN233" s="17"/>
      <c r="AO233" s="17"/>
      <c r="AP233" s="17">
        <v>0</v>
      </c>
      <c r="AQ233" s="19">
        <v>79200</v>
      </c>
      <c r="AR233" s="17">
        <v>0</v>
      </c>
      <c r="AS233" s="19">
        <v>320000</v>
      </c>
      <c r="AT233" s="17">
        <v>0</v>
      </c>
      <c r="AU233" s="17">
        <v>0</v>
      </c>
      <c r="AV233" s="17">
        <v>0</v>
      </c>
      <c r="AW233" s="17">
        <v>0</v>
      </c>
      <c r="AX233" s="19">
        <v>55000</v>
      </c>
      <c r="AY233" s="19">
        <v>40000</v>
      </c>
      <c r="AZ233" s="17">
        <v>0</v>
      </c>
      <c r="BA233" s="19">
        <v>65000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9">
        <v>6000</v>
      </c>
      <c r="BO233" s="17">
        <v>0</v>
      </c>
      <c r="BP233" s="17">
        <v>0</v>
      </c>
      <c r="BQ233" s="17">
        <v>0</v>
      </c>
      <c r="BR233" s="50"/>
      <c r="BS233" s="50"/>
      <c r="BT233" s="19">
        <v>417000</v>
      </c>
      <c r="BU233" s="19">
        <v>399000</v>
      </c>
      <c r="BV233" s="19">
        <v>339000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/>
      <c r="CC233" s="17">
        <v>0</v>
      </c>
      <c r="CD233" s="17">
        <v>0</v>
      </c>
      <c r="CE233" s="17">
        <v>0</v>
      </c>
      <c r="CF233" s="17">
        <v>0</v>
      </c>
      <c r="CG233" s="19">
        <v>553051</v>
      </c>
      <c r="CH233" s="19">
        <v>525051</v>
      </c>
      <c r="CI233" s="17">
        <v>0</v>
      </c>
      <c r="CJ233" s="19">
        <v>166000</v>
      </c>
      <c r="CK233" s="19">
        <v>900500</v>
      </c>
      <c r="CL233" s="19">
        <v>679751</v>
      </c>
      <c r="CM233" s="19">
        <v>890000</v>
      </c>
      <c r="CN233" s="17">
        <v>0</v>
      </c>
      <c r="CO233" s="19">
        <v>79200</v>
      </c>
      <c r="CP233" s="23">
        <v>320000</v>
      </c>
      <c r="CQ233" s="59" t="s">
        <v>101</v>
      </c>
      <c r="CR233" s="60">
        <f t="shared" si="51"/>
        <v>2.23</v>
      </c>
      <c r="CS233" s="59">
        <v>270000</v>
      </c>
      <c r="CT233" s="67">
        <f>CS233</f>
        <v>270000</v>
      </c>
      <c r="CU233" s="25">
        <f t="shared" si="50"/>
        <v>602100</v>
      </c>
      <c r="CV233" s="25">
        <f t="shared" si="45"/>
        <v>602100</v>
      </c>
      <c r="CW233" s="25">
        <f t="shared" si="46"/>
        <v>602100</v>
      </c>
      <c r="CX233" s="67">
        <f t="shared" si="47"/>
        <v>602100</v>
      </c>
      <c r="CY233" s="25">
        <f t="shared" si="48"/>
        <v>120420</v>
      </c>
      <c r="CZ233" s="52">
        <f>DB233/CP233</f>
        <v>0.25</v>
      </c>
      <c r="DA233" s="67">
        <f>CY233</f>
        <v>120420</v>
      </c>
      <c r="DB233" s="67">
        <v>80000</v>
      </c>
      <c r="DC233" s="67"/>
      <c r="DD233" s="61">
        <f t="shared" si="52"/>
        <v>0.6463675213675214</v>
      </c>
      <c r="DE233" s="24"/>
    </row>
    <row r="234" spans="1:109" ht="24.95" hidden="1" customHeight="1" x14ac:dyDescent="0.3">
      <c r="A234" s="13" t="s">
        <v>1387</v>
      </c>
      <c r="B234" s="14" t="s">
        <v>1388</v>
      </c>
      <c r="C234" s="14" t="s">
        <v>1372</v>
      </c>
      <c r="D234" s="15" t="s">
        <v>1373</v>
      </c>
      <c r="E234" s="15" t="s">
        <v>1389</v>
      </c>
      <c r="F234" s="16">
        <v>39083</v>
      </c>
      <c r="G234" s="15" t="s">
        <v>446</v>
      </c>
      <c r="H234" s="15" t="s">
        <v>447</v>
      </c>
      <c r="I234" s="15" t="s">
        <v>466</v>
      </c>
      <c r="J234" s="15" t="s">
        <v>489</v>
      </c>
      <c r="K234" s="15" t="s">
        <v>450</v>
      </c>
      <c r="L234" s="15" t="s">
        <v>490</v>
      </c>
      <c r="M234" s="17">
        <v>0</v>
      </c>
      <c r="N234" s="17">
        <v>0</v>
      </c>
      <c r="O234" s="17">
        <v>0.02</v>
      </c>
      <c r="P234" s="17">
        <v>0</v>
      </c>
      <c r="Q234" s="17">
        <v>4.55</v>
      </c>
      <c r="R234" s="17">
        <v>0.6</v>
      </c>
      <c r="S234" s="17">
        <v>0</v>
      </c>
      <c r="T234" s="17">
        <v>0</v>
      </c>
      <c r="U234" s="17">
        <v>12</v>
      </c>
      <c r="V234" s="17">
        <f t="shared" si="41"/>
        <v>5.169999999999999</v>
      </c>
      <c r="W234" s="17">
        <f t="shared" si="42"/>
        <v>4.5699999999999994</v>
      </c>
      <c r="X234" s="17">
        <f t="shared" si="43"/>
        <v>0.6</v>
      </c>
      <c r="Y234" s="20">
        <f t="shared" si="44"/>
        <v>11.605415860735011</v>
      </c>
      <c r="Z234" s="17">
        <v>503</v>
      </c>
      <c r="AA234" s="17">
        <v>500</v>
      </c>
      <c r="AB234" s="17"/>
      <c r="AC234" s="17"/>
      <c r="AD234" s="17">
        <v>12</v>
      </c>
      <c r="AE234" s="17">
        <v>12</v>
      </c>
      <c r="AF234" s="18">
        <v>1407.5</v>
      </c>
      <c r="AG234" s="19">
        <v>1500</v>
      </c>
      <c r="AH234" s="17">
        <v>4</v>
      </c>
      <c r="AI234" s="17">
        <v>5</v>
      </c>
      <c r="AJ234" s="17"/>
      <c r="AK234" s="17"/>
      <c r="AL234" s="17"/>
      <c r="AM234" s="17"/>
      <c r="AN234" s="17"/>
      <c r="AO234" s="17"/>
      <c r="AP234" s="19">
        <v>180000</v>
      </c>
      <c r="AQ234" s="19">
        <v>187800</v>
      </c>
      <c r="AR234" s="17">
        <v>0</v>
      </c>
      <c r="AS234" s="19">
        <v>360000</v>
      </c>
      <c r="AT234" s="17">
        <v>0</v>
      </c>
      <c r="AU234" s="17">
        <v>0</v>
      </c>
      <c r="AV234" s="17">
        <v>0</v>
      </c>
      <c r="AW234" s="17">
        <v>0</v>
      </c>
      <c r="AX234" s="19">
        <v>130000</v>
      </c>
      <c r="AY234" s="19">
        <v>120700</v>
      </c>
      <c r="AZ234" s="19">
        <v>40000</v>
      </c>
      <c r="BA234" s="19">
        <v>190000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7">
        <v>0</v>
      </c>
      <c r="BP234" s="17">
        <v>0</v>
      </c>
      <c r="BQ234" s="17">
        <v>0</v>
      </c>
      <c r="BR234" s="50"/>
      <c r="BS234" s="50"/>
      <c r="BT234" s="19">
        <v>600000</v>
      </c>
      <c r="BU234" s="19">
        <v>846000</v>
      </c>
      <c r="BV234" s="19">
        <v>930000</v>
      </c>
      <c r="BW234" s="17">
        <v>0</v>
      </c>
      <c r="BX234" s="17">
        <v>0</v>
      </c>
      <c r="BY234" s="17">
        <v>0</v>
      </c>
      <c r="BZ234" s="17">
        <v>0</v>
      </c>
      <c r="CA234" s="17">
        <v>0</v>
      </c>
      <c r="CB234" s="17"/>
      <c r="CC234" s="17">
        <v>0</v>
      </c>
      <c r="CD234" s="17">
        <v>0</v>
      </c>
      <c r="CE234" s="17">
        <v>0</v>
      </c>
      <c r="CF234" s="17">
        <v>0</v>
      </c>
      <c r="CG234" s="19">
        <v>664381</v>
      </c>
      <c r="CH234" s="19">
        <v>356890</v>
      </c>
      <c r="CI234" s="19">
        <v>30000</v>
      </c>
      <c r="CJ234" s="19">
        <v>505000</v>
      </c>
      <c r="CK234" s="19">
        <v>1552000</v>
      </c>
      <c r="CL234" s="19">
        <v>1413390</v>
      </c>
      <c r="CM234" s="19">
        <v>2055000</v>
      </c>
      <c r="CN234" s="19">
        <v>180000</v>
      </c>
      <c r="CO234" s="19">
        <v>187800</v>
      </c>
      <c r="CP234" s="23">
        <v>360000</v>
      </c>
      <c r="CQ234" s="59" t="s">
        <v>101</v>
      </c>
      <c r="CR234" s="60">
        <f t="shared" si="51"/>
        <v>5.169999999999999</v>
      </c>
      <c r="CS234" s="59">
        <v>320000</v>
      </c>
      <c r="CT234" s="67">
        <f>CS234</f>
        <v>320000</v>
      </c>
      <c r="CU234" s="25">
        <f t="shared" si="50"/>
        <v>1654399.9999999998</v>
      </c>
      <c r="CV234" s="25">
        <f t="shared" si="45"/>
        <v>1654399.9999999998</v>
      </c>
      <c r="CW234" s="25">
        <f t="shared" si="46"/>
        <v>1654399.9999999998</v>
      </c>
      <c r="CX234" s="67">
        <f t="shared" si="47"/>
        <v>1654399.9999999998</v>
      </c>
      <c r="CY234" s="25">
        <f t="shared" si="48"/>
        <v>330880</v>
      </c>
      <c r="CZ234" s="52">
        <f t="shared" si="49"/>
        <v>0.9191111111111111</v>
      </c>
      <c r="DB234" s="67"/>
      <c r="DC234" s="67"/>
      <c r="DD234" s="61">
        <f t="shared" si="52"/>
        <v>0.15780171688267972</v>
      </c>
      <c r="DE234" s="24" t="s">
        <v>111</v>
      </c>
    </row>
    <row r="235" spans="1:109" ht="24.95" customHeight="1" x14ac:dyDescent="0.3">
      <c r="A235" s="13" t="s">
        <v>1390</v>
      </c>
      <c r="B235" s="14" t="s">
        <v>1391</v>
      </c>
      <c r="C235" s="14" t="s">
        <v>1392</v>
      </c>
      <c r="D235" s="15" t="s">
        <v>0</v>
      </c>
      <c r="E235" s="15" t="s">
        <v>1</v>
      </c>
      <c r="F235" s="16">
        <v>39400</v>
      </c>
      <c r="G235" s="15" t="s">
        <v>457</v>
      </c>
      <c r="H235" s="15" t="s">
        <v>458</v>
      </c>
      <c r="I235" s="15" t="s">
        <v>459</v>
      </c>
      <c r="J235" s="15" t="s">
        <v>460</v>
      </c>
      <c r="K235" s="15" t="s">
        <v>461</v>
      </c>
      <c r="L235" s="15" t="s">
        <v>566</v>
      </c>
      <c r="M235" s="17">
        <v>0.93</v>
      </c>
      <c r="N235" s="17">
        <v>0.3</v>
      </c>
      <c r="O235" s="17">
        <v>0.47</v>
      </c>
      <c r="P235" s="17">
        <v>0.31</v>
      </c>
      <c r="Q235" s="17">
        <v>0</v>
      </c>
      <c r="R235" s="17">
        <v>0.4</v>
      </c>
      <c r="S235" s="17">
        <v>0</v>
      </c>
      <c r="T235" s="17">
        <v>0</v>
      </c>
      <c r="U235" s="17">
        <v>231</v>
      </c>
      <c r="V235" s="17">
        <f t="shared" si="41"/>
        <v>2.4099999999999997</v>
      </c>
      <c r="W235" s="17">
        <f t="shared" si="42"/>
        <v>1.4</v>
      </c>
      <c r="X235" s="17">
        <f t="shared" si="43"/>
        <v>1.01</v>
      </c>
      <c r="Y235" s="20">
        <f t="shared" si="44"/>
        <v>41.908713692946066</v>
      </c>
      <c r="Z235" s="17">
        <v>426</v>
      </c>
      <c r="AA235" s="17">
        <v>710</v>
      </c>
      <c r="AB235" s="17"/>
      <c r="AC235" s="17"/>
      <c r="AD235" s="17"/>
      <c r="AE235" s="17"/>
      <c r="AF235" s="19">
        <v>1293</v>
      </c>
      <c r="AG235" s="19">
        <v>1435</v>
      </c>
      <c r="AH235" s="17"/>
      <c r="AI235" s="17"/>
      <c r="AJ235" s="17"/>
      <c r="AK235" s="17"/>
      <c r="AL235" s="17"/>
      <c r="AM235" s="17"/>
      <c r="AN235" s="17"/>
      <c r="AO235" s="17"/>
      <c r="AP235" s="19">
        <v>257000</v>
      </c>
      <c r="AQ235" s="19">
        <v>35100</v>
      </c>
      <c r="AR235" s="17">
        <v>0</v>
      </c>
      <c r="AS235" s="19">
        <v>588621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0</v>
      </c>
      <c r="BR235" s="50"/>
      <c r="BS235" s="50"/>
      <c r="BT235" s="19">
        <v>402000</v>
      </c>
      <c r="BU235" s="19">
        <v>283000</v>
      </c>
      <c r="BV235" s="17">
        <v>0</v>
      </c>
      <c r="BW235" s="19">
        <v>249000</v>
      </c>
      <c r="BX235" s="17">
        <v>0</v>
      </c>
      <c r="BY235" s="17">
        <v>0</v>
      </c>
      <c r="BZ235" s="17">
        <v>0</v>
      </c>
      <c r="CA235" s="17">
        <v>0</v>
      </c>
      <c r="CB235" s="17"/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9">
        <v>400000</v>
      </c>
      <c r="CJ235" s="17">
        <v>0</v>
      </c>
      <c r="CK235" s="19">
        <v>659000</v>
      </c>
      <c r="CL235" s="19">
        <v>318100</v>
      </c>
      <c r="CM235" s="19">
        <v>1237621</v>
      </c>
      <c r="CN235" s="19">
        <v>257000</v>
      </c>
      <c r="CO235" s="19">
        <v>35100</v>
      </c>
      <c r="CP235" s="23">
        <v>588621</v>
      </c>
      <c r="CQ235" s="59" t="s">
        <v>101</v>
      </c>
      <c r="CR235" s="60">
        <f t="shared" si="51"/>
        <v>2.4099999999999997</v>
      </c>
      <c r="CS235" s="59">
        <v>270000</v>
      </c>
      <c r="CT235" s="67">
        <f>CS235-(CS235*0.1)</f>
        <v>243000</v>
      </c>
      <c r="CU235" s="25">
        <f t="shared" si="50"/>
        <v>585629.99999999988</v>
      </c>
      <c r="CV235" s="25">
        <f t="shared" si="45"/>
        <v>585629.99999999988</v>
      </c>
      <c r="CW235" s="25">
        <f t="shared" si="46"/>
        <v>585629.99999999988</v>
      </c>
      <c r="CX235" s="67">
        <f t="shared" si="47"/>
        <v>585629.99999999988</v>
      </c>
      <c r="CY235" s="25">
        <f t="shared" si="48"/>
        <v>117125.99999999999</v>
      </c>
      <c r="CZ235" s="52">
        <f>DB235/CP235</f>
        <v>0</v>
      </c>
      <c r="DA235" s="67">
        <v>0</v>
      </c>
      <c r="DB235" s="67">
        <v>0</v>
      </c>
      <c r="DC235" s="67" t="s">
        <v>132</v>
      </c>
      <c r="DD235" s="61">
        <f t="shared" si="52"/>
        <v>0.49278846153846156</v>
      </c>
      <c r="DE235" s="24" t="s">
        <v>79</v>
      </c>
    </row>
    <row r="236" spans="1:109" s="38" customFormat="1" ht="24.95" hidden="1" customHeight="1" x14ac:dyDescent="0.3">
      <c r="A236" s="29" t="s">
        <v>2</v>
      </c>
      <c r="B236" s="30" t="s">
        <v>3</v>
      </c>
      <c r="C236" s="30" t="s">
        <v>4</v>
      </c>
      <c r="D236" s="31" t="s">
        <v>5</v>
      </c>
      <c r="E236" s="31" t="s">
        <v>6</v>
      </c>
      <c r="F236" s="32">
        <v>40546</v>
      </c>
      <c r="G236" s="31" t="s">
        <v>446</v>
      </c>
      <c r="H236" s="31" t="s">
        <v>447</v>
      </c>
      <c r="I236" s="31" t="s">
        <v>466</v>
      </c>
      <c r="J236" s="31" t="s">
        <v>1117</v>
      </c>
      <c r="K236" s="31" t="s">
        <v>461</v>
      </c>
      <c r="L236" s="31" t="s">
        <v>542</v>
      </c>
      <c r="M236" s="33">
        <v>0.2</v>
      </c>
      <c r="N236" s="33">
        <v>0</v>
      </c>
      <c r="O236" s="33">
        <v>0</v>
      </c>
      <c r="P236" s="33">
        <v>0.02</v>
      </c>
      <c r="Q236" s="33">
        <v>3.7</v>
      </c>
      <c r="R236" s="33">
        <v>0.9</v>
      </c>
      <c r="S236" s="33">
        <v>0</v>
      </c>
      <c r="T236" s="33">
        <v>0</v>
      </c>
      <c r="U236" s="33">
        <v>12.3</v>
      </c>
      <c r="V236" s="33">
        <f t="shared" si="41"/>
        <v>4.82</v>
      </c>
      <c r="W236" s="33">
        <f t="shared" si="42"/>
        <v>3.9000000000000004</v>
      </c>
      <c r="X236" s="33">
        <f t="shared" si="43"/>
        <v>0.92</v>
      </c>
      <c r="Y236" s="34">
        <f t="shared" si="44"/>
        <v>19.087136929460581</v>
      </c>
      <c r="Z236" s="33">
        <v>75</v>
      </c>
      <c r="AA236" s="33">
        <v>78</v>
      </c>
      <c r="AB236" s="33"/>
      <c r="AC236" s="33"/>
      <c r="AD236" s="33"/>
      <c r="AE236" s="33"/>
      <c r="AF236" s="35">
        <v>1358</v>
      </c>
      <c r="AG236" s="35">
        <v>1484</v>
      </c>
      <c r="AH236" s="33"/>
      <c r="AI236" s="33"/>
      <c r="AJ236" s="33"/>
      <c r="AK236" s="33"/>
      <c r="AL236" s="33"/>
      <c r="AM236" s="33"/>
      <c r="AN236" s="33"/>
      <c r="AO236" s="33"/>
      <c r="AP236" s="35">
        <v>50000</v>
      </c>
      <c r="AQ236" s="35">
        <v>267700</v>
      </c>
      <c r="AR236" s="33">
        <v>0</v>
      </c>
      <c r="AS236" s="35">
        <v>900000</v>
      </c>
      <c r="AT236" s="33">
        <v>0</v>
      </c>
      <c r="AU236" s="33">
        <v>0</v>
      </c>
      <c r="AV236" s="33">
        <v>0</v>
      </c>
      <c r="AW236" s="33">
        <v>0</v>
      </c>
      <c r="AX236" s="33">
        <v>0</v>
      </c>
      <c r="AY236" s="33">
        <v>0</v>
      </c>
      <c r="AZ236" s="33">
        <v>0</v>
      </c>
      <c r="BA236" s="35">
        <v>50000</v>
      </c>
      <c r="BB236" s="33">
        <v>0</v>
      </c>
      <c r="BC236" s="33">
        <v>0</v>
      </c>
      <c r="BD236" s="33">
        <v>0</v>
      </c>
      <c r="BE236" s="33">
        <v>0</v>
      </c>
      <c r="BF236" s="33">
        <v>0</v>
      </c>
      <c r="BG236" s="33">
        <v>0</v>
      </c>
      <c r="BH236" s="33">
        <v>0</v>
      </c>
      <c r="BI236" s="33">
        <v>0</v>
      </c>
      <c r="BJ236" s="33">
        <v>0</v>
      </c>
      <c r="BK236" s="33">
        <v>0</v>
      </c>
      <c r="BL236" s="33">
        <v>0</v>
      </c>
      <c r="BM236" s="33">
        <v>0</v>
      </c>
      <c r="BN236" s="33">
        <v>0</v>
      </c>
      <c r="BO236" s="33">
        <v>0</v>
      </c>
      <c r="BP236" s="33">
        <v>0</v>
      </c>
      <c r="BQ236" s="33">
        <v>0</v>
      </c>
      <c r="BR236" s="54"/>
      <c r="BS236" s="54"/>
      <c r="BT236" s="35">
        <v>1579000</v>
      </c>
      <c r="BU236" s="35">
        <v>1339000</v>
      </c>
      <c r="BV236" s="35">
        <v>1472000</v>
      </c>
      <c r="BW236" s="33">
        <v>0</v>
      </c>
      <c r="BX236" s="33">
        <v>0</v>
      </c>
      <c r="BY236" s="33">
        <v>0</v>
      </c>
      <c r="BZ236" s="33">
        <v>0</v>
      </c>
      <c r="CA236" s="33">
        <v>0</v>
      </c>
      <c r="CB236" s="33"/>
      <c r="CC236" s="33">
        <v>0</v>
      </c>
      <c r="CD236" s="33">
        <v>0</v>
      </c>
      <c r="CE236" s="33">
        <v>0</v>
      </c>
      <c r="CF236" s="33">
        <v>0</v>
      </c>
      <c r="CG236" s="35">
        <v>20319</v>
      </c>
      <c r="CH236" s="35">
        <v>64095</v>
      </c>
      <c r="CI236" s="35">
        <v>130000</v>
      </c>
      <c r="CJ236" s="35">
        <v>54000</v>
      </c>
      <c r="CK236" s="35">
        <v>1649319</v>
      </c>
      <c r="CL236" s="35">
        <v>1670795</v>
      </c>
      <c r="CM236" s="35">
        <v>2606000</v>
      </c>
      <c r="CN236" s="35">
        <v>50000</v>
      </c>
      <c r="CO236" s="35">
        <v>267700</v>
      </c>
      <c r="CP236" s="36">
        <v>900000</v>
      </c>
      <c r="CQ236" s="59" t="s">
        <v>101</v>
      </c>
      <c r="CR236" s="60">
        <f t="shared" si="51"/>
        <v>4.82</v>
      </c>
      <c r="CS236" s="59">
        <v>320000</v>
      </c>
      <c r="CT236" s="67">
        <f t="shared" ref="CT236:CT241" si="53">CS236</f>
        <v>320000</v>
      </c>
      <c r="CU236" s="25">
        <f t="shared" si="50"/>
        <v>1542400</v>
      </c>
      <c r="CV236" s="25">
        <f t="shared" si="45"/>
        <v>1542400</v>
      </c>
      <c r="CW236" s="25">
        <f t="shared" si="46"/>
        <v>1542400</v>
      </c>
      <c r="CX236" s="67">
        <f t="shared" si="47"/>
        <v>1542400</v>
      </c>
      <c r="CY236" s="25">
        <f t="shared" si="48"/>
        <v>308480</v>
      </c>
      <c r="CZ236" s="52">
        <f t="shared" si="49"/>
        <v>0.34275555555555554</v>
      </c>
      <c r="DB236" s="67"/>
      <c r="DC236" s="67"/>
      <c r="DD236" s="61">
        <f t="shared" si="52"/>
        <v>0.18293885601577908</v>
      </c>
      <c r="DE236" s="51" t="s">
        <v>113</v>
      </c>
    </row>
    <row r="237" spans="1:109" ht="24.95" customHeight="1" x14ac:dyDescent="0.3">
      <c r="A237" s="13" t="s">
        <v>7</v>
      </c>
      <c r="B237" s="14" t="s">
        <v>8</v>
      </c>
      <c r="C237" s="14" t="s">
        <v>9</v>
      </c>
      <c r="D237" s="15" t="s">
        <v>10</v>
      </c>
      <c r="E237" s="15" t="s">
        <v>11</v>
      </c>
      <c r="F237" s="16">
        <v>39338</v>
      </c>
      <c r="G237" s="15" t="s">
        <v>457</v>
      </c>
      <c r="H237" s="15" t="s">
        <v>458</v>
      </c>
      <c r="I237" s="15" t="s">
        <v>459</v>
      </c>
      <c r="J237" s="15" t="s">
        <v>460</v>
      </c>
      <c r="K237" s="15" t="s">
        <v>474</v>
      </c>
      <c r="L237" s="15" t="s">
        <v>566</v>
      </c>
      <c r="M237" s="17">
        <v>0.2</v>
      </c>
      <c r="N237" s="17">
        <v>0</v>
      </c>
      <c r="O237" s="17">
        <v>0</v>
      </c>
      <c r="P237" s="17">
        <v>0</v>
      </c>
      <c r="Q237" s="17">
        <v>1.5</v>
      </c>
      <c r="R237" s="17">
        <v>0.45</v>
      </c>
      <c r="S237" s="17">
        <v>0</v>
      </c>
      <c r="T237" s="17">
        <v>0</v>
      </c>
      <c r="U237" s="17">
        <v>75</v>
      </c>
      <c r="V237" s="17">
        <f t="shared" si="41"/>
        <v>2.15</v>
      </c>
      <c r="W237" s="17">
        <f t="shared" si="42"/>
        <v>1.7</v>
      </c>
      <c r="X237" s="17">
        <f t="shared" si="43"/>
        <v>0.45</v>
      </c>
      <c r="Y237" s="20">
        <f t="shared" si="44"/>
        <v>20.930232558139537</v>
      </c>
      <c r="Z237" s="17">
        <v>812</v>
      </c>
      <c r="AA237" s="19">
        <v>1560</v>
      </c>
      <c r="AB237" s="17"/>
      <c r="AC237" s="17"/>
      <c r="AD237" s="17"/>
      <c r="AE237" s="17"/>
      <c r="AF237" s="19">
        <v>1632</v>
      </c>
      <c r="AG237" s="19">
        <v>3000</v>
      </c>
      <c r="AH237" s="17"/>
      <c r="AI237" s="17"/>
      <c r="AJ237" s="17"/>
      <c r="AK237" s="17"/>
      <c r="AL237" s="17"/>
      <c r="AM237" s="17"/>
      <c r="AN237" s="17"/>
      <c r="AO237" s="17"/>
      <c r="AP237" s="19">
        <v>56000</v>
      </c>
      <c r="AQ237" s="19">
        <v>56200</v>
      </c>
      <c r="AR237" s="17">
        <v>0</v>
      </c>
      <c r="AS237" s="19">
        <v>344000</v>
      </c>
      <c r="AT237" s="17">
        <v>0</v>
      </c>
      <c r="AU237" s="17">
        <v>0</v>
      </c>
      <c r="AV237" s="17">
        <v>0</v>
      </c>
      <c r="AW237" s="17">
        <v>0</v>
      </c>
      <c r="AX237" s="19">
        <v>116000</v>
      </c>
      <c r="AY237" s="19">
        <v>191000</v>
      </c>
      <c r="AZ237" s="17">
        <v>0</v>
      </c>
      <c r="BA237" s="19">
        <v>195000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50"/>
      <c r="BS237" s="50"/>
      <c r="BT237" s="19">
        <v>322000</v>
      </c>
      <c r="BU237" s="19">
        <v>303000</v>
      </c>
      <c r="BV237" s="19">
        <v>300000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/>
      <c r="CC237" s="17">
        <v>0</v>
      </c>
      <c r="CD237" s="17">
        <v>0</v>
      </c>
      <c r="CE237" s="17">
        <v>0</v>
      </c>
      <c r="CF237" s="17">
        <v>0</v>
      </c>
      <c r="CG237" s="19">
        <v>261505</v>
      </c>
      <c r="CH237" s="19">
        <v>282480</v>
      </c>
      <c r="CI237" s="19">
        <v>70000</v>
      </c>
      <c r="CJ237" s="19">
        <v>83572</v>
      </c>
      <c r="CK237" s="19">
        <v>672700</v>
      </c>
      <c r="CL237" s="19">
        <v>686680</v>
      </c>
      <c r="CM237" s="19">
        <v>992572</v>
      </c>
      <c r="CN237" s="19">
        <v>56000</v>
      </c>
      <c r="CO237" s="19">
        <v>56200</v>
      </c>
      <c r="CP237" s="23">
        <v>344000</v>
      </c>
      <c r="CQ237" s="59" t="s">
        <v>101</v>
      </c>
      <c r="CR237" s="60">
        <f t="shared" si="51"/>
        <v>2.15</v>
      </c>
      <c r="CS237" s="59">
        <v>270000</v>
      </c>
      <c r="CT237" s="67">
        <f t="shared" si="53"/>
        <v>270000</v>
      </c>
      <c r="CU237" s="25">
        <f t="shared" si="50"/>
        <v>580500</v>
      </c>
      <c r="CV237" s="25">
        <f t="shared" si="45"/>
        <v>580500</v>
      </c>
      <c r="CW237" s="25">
        <f t="shared" si="46"/>
        <v>580500</v>
      </c>
      <c r="CX237" s="67">
        <f t="shared" si="47"/>
        <v>580500</v>
      </c>
      <c r="CY237" s="25">
        <f t="shared" si="48"/>
        <v>116100</v>
      </c>
      <c r="CZ237" s="52">
        <f>DB237/CP237</f>
        <v>0.1744186046511628</v>
      </c>
      <c r="DA237" s="67">
        <f>CY237</f>
        <v>116100</v>
      </c>
      <c r="DB237" s="67">
        <v>60000</v>
      </c>
      <c r="DC237" s="67"/>
      <c r="DD237" s="61">
        <f t="shared" si="52"/>
        <v>0.84841628959276016</v>
      </c>
      <c r="DE237" s="24"/>
    </row>
    <row r="238" spans="1:109" ht="24.95" hidden="1" customHeight="1" x14ac:dyDescent="0.3">
      <c r="A238" s="13" t="s">
        <v>12</v>
      </c>
      <c r="B238" s="14" t="s">
        <v>13</v>
      </c>
      <c r="C238" s="14" t="s">
        <v>9</v>
      </c>
      <c r="D238" s="15" t="s">
        <v>10</v>
      </c>
      <c r="E238" s="15" t="s">
        <v>14</v>
      </c>
      <c r="F238" s="16">
        <v>39338</v>
      </c>
      <c r="G238" s="15" t="s">
        <v>446</v>
      </c>
      <c r="H238" s="15" t="s">
        <v>447</v>
      </c>
      <c r="I238" s="15" t="s">
        <v>466</v>
      </c>
      <c r="J238" s="15" t="s">
        <v>126</v>
      </c>
      <c r="K238" s="15" t="s">
        <v>474</v>
      </c>
      <c r="L238" s="15" t="s">
        <v>451</v>
      </c>
      <c r="M238" s="17">
        <v>0</v>
      </c>
      <c r="N238" s="17">
        <v>0</v>
      </c>
      <c r="O238" s="17">
        <v>0</v>
      </c>
      <c r="P238" s="17">
        <v>0.35</v>
      </c>
      <c r="Q238" s="17">
        <v>3.2</v>
      </c>
      <c r="R238" s="17">
        <v>0.6</v>
      </c>
      <c r="S238" s="17">
        <v>0</v>
      </c>
      <c r="T238" s="17">
        <v>0</v>
      </c>
      <c r="U238" s="17">
        <v>70</v>
      </c>
      <c r="V238" s="17">
        <f t="shared" si="41"/>
        <v>4.1500000000000004</v>
      </c>
      <c r="W238" s="17">
        <f t="shared" si="42"/>
        <v>3.2</v>
      </c>
      <c r="X238" s="17">
        <f t="shared" si="43"/>
        <v>0.95</v>
      </c>
      <c r="Y238" s="20">
        <f t="shared" si="44"/>
        <v>22.891566265060238</v>
      </c>
      <c r="Z238" s="17">
        <v>465</v>
      </c>
      <c r="AA238" s="17">
        <v>470</v>
      </c>
      <c r="AB238" s="17"/>
      <c r="AC238" s="17"/>
      <c r="AD238" s="17"/>
      <c r="AE238" s="17"/>
      <c r="AF238" s="19">
        <v>13300</v>
      </c>
      <c r="AG238" s="19">
        <v>13400</v>
      </c>
      <c r="AH238" s="17"/>
      <c r="AI238" s="17"/>
      <c r="AJ238" s="17"/>
      <c r="AK238" s="17"/>
      <c r="AL238" s="17"/>
      <c r="AM238" s="17"/>
      <c r="AN238" s="17"/>
      <c r="AO238" s="17"/>
      <c r="AP238" s="17">
        <v>0</v>
      </c>
      <c r="AQ238" s="19">
        <v>125700</v>
      </c>
      <c r="AR238" s="17">
        <v>0</v>
      </c>
      <c r="AS238" s="19">
        <v>420000</v>
      </c>
      <c r="AT238" s="19">
        <v>80000</v>
      </c>
      <c r="AU238" s="19">
        <v>90000</v>
      </c>
      <c r="AV238" s="17">
        <v>0</v>
      </c>
      <c r="AW238" s="19">
        <v>132800</v>
      </c>
      <c r="AX238" s="19">
        <v>827000</v>
      </c>
      <c r="AY238" s="19">
        <v>450000</v>
      </c>
      <c r="AZ238" s="17">
        <v>0</v>
      </c>
      <c r="BA238" s="19">
        <v>500000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9">
        <v>250000</v>
      </c>
      <c r="BO238" s="19">
        <v>280000</v>
      </c>
      <c r="BP238" s="17">
        <v>0</v>
      </c>
      <c r="BQ238" s="19">
        <v>250000</v>
      </c>
      <c r="BR238" s="50"/>
      <c r="BS238" s="50"/>
      <c r="BT238" s="19">
        <v>604000</v>
      </c>
      <c r="BU238" s="19">
        <v>585000</v>
      </c>
      <c r="BV238" s="19">
        <v>585000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/>
      <c r="CC238" s="17">
        <v>0</v>
      </c>
      <c r="CD238" s="17">
        <v>0</v>
      </c>
      <c r="CE238" s="17">
        <v>0</v>
      </c>
      <c r="CF238" s="17">
        <v>0</v>
      </c>
      <c r="CG238" s="19">
        <v>283000</v>
      </c>
      <c r="CH238" s="19">
        <v>270000</v>
      </c>
      <c r="CI238" s="17">
        <v>0</v>
      </c>
      <c r="CJ238" s="19">
        <v>108760</v>
      </c>
      <c r="CK238" s="19">
        <v>1794000</v>
      </c>
      <c r="CL238" s="19">
        <v>1800700</v>
      </c>
      <c r="CM238" s="19">
        <v>1996560</v>
      </c>
      <c r="CN238" s="17">
        <v>0</v>
      </c>
      <c r="CO238" s="19">
        <v>125700</v>
      </c>
      <c r="CP238" s="23">
        <v>420000</v>
      </c>
      <c r="CQ238" s="59" t="s">
        <v>101</v>
      </c>
      <c r="CR238" s="60">
        <f t="shared" si="51"/>
        <v>4.1500000000000004</v>
      </c>
      <c r="CS238" s="59">
        <v>270000</v>
      </c>
      <c r="CT238" s="67">
        <f t="shared" si="53"/>
        <v>270000</v>
      </c>
      <c r="CU238" s="25">
        <f t="shared" si="50"/>
        <v>1120500</v>
      </c>
      <c r="CV238" s="25">
        <f t="shared" si="45"/>
        <v>1120500</v>
      </c>
      <c r="CW238" s="25">
        <f t="shared" si="46"/>
        <v>1120500</v>
      </c>
      <c r="CX238" s="67">
        <f t="shared" si="47"/>
        <v>1120500</v>
      </c>
      <c r="CY238" s="25">
        <f t="shared" si="48"/>
        <v>224100</v>
      </c>
      <c r="CZ238" s="52">
        <f t="shared" si="49"/>
        <v>0.53357142857142859</v>
      </c>
      <c r="DB238" s="67"/>
      <c r="DC238" s="67"/>
      <c r="DD238" s="28"/>
      <c r="DE238" s="24"/>
    </row>
    <row r="239" spans="1:109" s="86" customFormat="1" ht="24.95" customHeight="1" x14ac:dyDescent="0.3">
      <c r="A239" s="76" t="s">
        <v>15</v>
      </c>
      <c r="B239" s="77" t="s">
        <v>157</v>
      </c>
      <c r="C239" s="14" t="s">
        <v>17</v>
      </c>
      <c r="D239" s="78" t="s">
        <v>18</v>
      </c>
      <c r="E239" s="78" t="s">
        <v>19</v>
      </c>
      <c r="F239" s="16">
        <v>39083</v>
      </c>
      <c r="G239" s="15" t="s">
        <v>457</v>
      </c>
      <c r="H239" s="15" t="s">
        <v>458</v>
      </c>
      <c r="I239" s="15" t="s">
        <v>459</v>
      </c>
      <c r="J239" s="78" t="s">
        <v>460</v>
      </c>
      <c r="K239" s="78" t="s">
        <v>474</v>
      </c>
      <c r="L239" s="78" t="s">
        <v>497</v>
      </c>
      <c r="M239" s="17">
        <v>0</v>
      </c>
      <c r="N239" s="17">
        <v>0</v>
      </c>
      <c r="O239" s="17">
        <v>0</v>
      </c>
      <c r="P239" s="17">
        <v>0</v>
      </c>
      <c r="Q239" s="17">
        <v>3.1</v>
      </c>
      <c r="R239" s="17">
        <v>0.23</v>
      </c>
      <c r="S239" s="17">
        <v>0</v>
      </c>
      <c r="T239" s="17">
        <v>0</v>
      </c>
      <c r="U239" s="17"/>
      <c r="V239" s="79">
        <f t="shared" si="41"/>
        <v>3.33</v>
      </c>
      <c r="W239" s="79">
        <f t="shared" si="42"/>
        <v>3.1</v>
      </c>
      <c r="X239" s="79">
        <f t="shared" si="43"/>
        <v>0.23</v>
      </c>
      <c r="Y239" s="80">
        <f t="shared" si="44"/>
        <v>6.9069069069069062</v>
      </c>
      <c r="Z239" s="17">
        <v>294</v>
      </c>
      <c r="AA239" s="17">
        <v>320</v>
      </c>
      <c r="AB239" s="17"/>
      <c r="AC239" s="17"/>
      <c r="AD239" s="17"/>
      <c r="AE239" s="17"/>
      <c r="AF239" s="19">
        <v>2664</v>
      </c>
      <c r="AG239" s="19">
        <v>2910</v>
      </c>
      <c r="AH239" s="17"/>
      <c r="AI239" s="17"/>
      <c r="AJ239" s="17"/>
      <c r="AK239" s="17"/>
      <c r="AL239" s="17"/>
      <c r="AM239" s="17"/>
      <c r="AN239" s="17"/>
      <c r="AO239" s="17"/>
      <c r="AP239" s="19">
        <v>98200</v>
      </c>
      <c r="AQ239" s="81">
        <v>95000</v>
      </c>
      <c r="AR239" s="17">
        <v>0</v>
      </c>
      <c r="AS239" s="19">
        <v>360000</v>
      </c>
      <c r="AT239" s="17">
        <v>0</v>
      </c>
      <c r="AU239" s="17">
        <v>0</v>
      </c>
      <c r="AV239" s="17">
        <v>0</v>
      </c>
      <c r="AW239" s="17">
        <v>0</v>
      </c>
      <c r="AX239" s="19">
        <v>80000</v>
      </c>
      <c r="AY239" s="19">
        <v>110000</v>
      </c>
      <c r="AZ239" s="17">
        <v>0</v>
      </c>
      <c r="BA239" s="19">
        <v>200000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50"/>
      <c r="BS239" s="50"/>
      <c r="BT239" s="81">
        <v>562000</v>
      </c>
      <c r="BU239" s="81">
        <v>168000</v>
      </c>
      <c r="BV239" s="81">
        <v>692000</v>
      </c>
      <c r="BW239" s="79">
        <v>0</v>
      </c>
      <c r="BX239" s="17">
        <v>0</v>
      </c>
      <c r="BY239" s="17">
        <v>0</v>
      </c>
      <c r="BZ239" s="17">
        <v>0</v>
      </c>
      <c r="CA239" s="17">
        <v>0</v>
      </c>
      <c r="CB239" s="17"/>
      <c r="CC239" s="17">
        <v>0</v>
      </c>
      <c r="CD239" s="17">
        <v>0</v>
      </c>
      <c r="CE239" s="17">
        <v>0</v>
      </c>
      <c r="CF239" s="17">
        <v>0</v>
      </c>
      <c r="CG239" s="19">
        <v>459000</v>
      </c>
      <c r="CH239" s="19">
        <v>200000</v>
      </c>
      <c r="CI239" s="17">
        <v>0</v>
      </c>
      <c r="CJ239" s="19">
        <v>407350</v>
      </c>
      <c r="CK239" s="81">
        <v>1199200</v>
      </c>
      <c r="CL239" s="81">
        <v>473000</v>
      </c>
      <c r="CM239" s="81">
        <v>1659350</v>
      </c>
      <c r="CN239" s="81">
        <v>98200</v>
      </c>
      <c r="CO239" s="81">
        <v>95000</v>
      </c>
      <c r="CP239" s="82">
        <v>360000</v>
      </c>
      <c r="CQ239" s="83" t="s">
        <v>101</v>
      </c>
      <c r="CR239" s="84">
        <f t="shared" si="51"/>
        <v>3.33</v>
      </c>
      <c r="CS239" s="83">
        <v>270000</v>
      </c>
      <c r="CT239" s="83">
        <f t="shared" si="53"/>
        <v>270000</v>
      </c>
      <c r="CU239" s="83">
        <f t="shared" si="50"/>
        <v>899100</v>
      </c>
      <c r="CV239" s="83">
        <f t="shared" si="45"/>
        <v>899100</v>
      </c>
      <c r="CW239" s="83">
        <f t="shared" si="46"/>
        <v>899100</v>
      </c>
      <c r="CX239" s="83">
        <f t="shared" si="47"/>
        <v>899100</v>
      </c>
      <c r="CY239" s="83">
        <f t="shared" si="48"/>
        <v>179820</v>
      </c>
      <c r="CZ239" s="52">
        <f>DB239/CP239</f>
        <v>0.47222222222222221</v>
      </c>
      <c r="DA239" s="67">
        <f>CY239</f>
        <v>179820</v>
      </c>
      <c r="DB239" s="83">
        <v>170000</v>
      </c>
      <c r="DC239" s="83"/>
      <c r="DD239" s="85">
        <f>AG239/(W239*2080)</f>
        <v>0.45130272952853601</v>
      </c>
      <c r="DE239" s="87"/>
    </row>
    <row r="240" spans="1:109" ht="24.95" hidden="1" customHeight="1" x14ac:dyDescent="0.3">
      <c r="A240" s="13" t="s">
        <v>20</v>
      </c>
      <c r="B240" s="14" t="s">
        <v>16</v>
      </c>
      <c r="C240" s="14" t="s">
        <v>17</v>
      </c>
      <c r="D240" s="15" t="s">
        <v>18</v>
      </c>
      <c r="E240" s="15" t="s">
        <v>21</v>
      </c>
      <c r="F240" s="16">
        <v>39083</v>
      </c>
      <c r="G240" s="15" t="s">
        <v>446</v>
      </c>
      <c r="H240" s="15" t="s">
        <v>447</v>
      </c>
      <c r="I240" s="15" t="s">
        <v>466</v>
      </c>
      <c r="J240" s="15" t="s">
        <v>643</v>
      </c>
      <c r="K240" s="15" t="s">
        <v>450</v>
      </c>
      <c r="L240" s="15" t="s">
        <v>497</v>
      </c>
      <c r="M240" s="17">
        <v>0</v>
      </c>
      <c r="N240" s="17">
        <v>0</v>
      </c>
      <c r="O240" s="17">
        <v>0</v>
      </c>
      <c r="P240" s="17">
        <v>0</v>
      </c>
      <c r="Q240" s="17">
        <v>1.9</v>
      </c>
      <c r="R240" s="17">
        <v>0.25</v>
      </c>
      <c r="S240" s="17">
        <v>0</v>
      </c>
      <c r="T240" s="17">
        <v>0</v>
      </c>
      <c r="U240" s="17"/>
      <c r="V240" s="17">
        <f t="shared" si="41"/>
        <v>2.15</v>
      </c>
      <c r="W240" s="17">
        <f t="shared" si="42"/>
        <v>1.9</v>
      </c>
      <c r="X240" s="17">
        <f t="shared" si="43"/>
        <v>0.25</v>
      </c>
      <c r="Y240" s="20">
        <f t="shared" si="44"/>
        <v>11.627906976744185</v>
      </c>
      <c r="Z240" s="19">
        <v>3060</v>
      </c>
      <c r="AA240" s="19">
        <v>3150</v>
      </c>
      <c r="AB240" s="17"/>
      <c r="AC240" s="17"/>
      <c r="AD240" s="17"/>
      <c r="AE240" s="17"/>
      <c r="AF240" s="19">
        <v>2040</v>
      </c>
      <c r="AG240" s="19">
        <v>2110</v>
      </c>
      <c r="AH240" s="17"/>
      <c r="AI240" s="17"/>
      <c r="AJ240" s="17"/>
      <c r="AK240" s="17"/>
      <c r="AL240" s="17"/>
      <c r="AM240" s="17"/>
      <c r="AN240" s="17"/>
      <c r="AO240" s="17"/>
      <c r="AP240" s="17">
        <v>0</v>
      </c>
      <c r="AQ240" s="19">
        <v>95600</v>
      </c>
      <c r="AR240" s="17">
        <v>0</v>
      </c>
      <c r="AS240" s="19">
        <v>172800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50"/>
      <c r="BS240" s="50"/>
      <c r="BT240" s="19">
        <v>534000</v>
      </c>
      <c r="BU240" s="19">
        <v>480000</v>
      </c>
      <c r="BV240" s="19">
        <v>552000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/>
      <c r="CC240" s="17">
        <v>0</v>
      </c>
      <c r="CD240" s="17">
        <v>0</v>
      </c>
      <c r="CE240" s="17">
        <v>0</v>
      </c>
      <c r="CF240" s="17">
        <v>0</v>
      </c>
      <c r="CG240" s="17">
        <v>0</v>
      </c>
      <c r="CH240" s="19">
        <v>64400</v>
      </c>
      <c r="CI240" s="17">
        <v>0</v>
      </c>
      <c r="CJ240" s="19">
        <v>178460</v>
      </c>
      <c r="CK240" s="19">
        <v>534000</v>
      </c>
      <c r="CL240" s="19">
        <v>640000</v>
      </c>
      <c r="CM240" s="19">
        <v>903260</v>
      </c>
      <c r="CN240" s="17">
        <v>0</v>
      </c>
      <c r="CO240" s="19">
        <v>95600</v>
      </c>
      <c r="CP240" s="23">
        <v>172800</v>
      </c>
      <c r="CQ240" s="59" t="s">
        <v>101</v>
      </c>
      <c r="CR240" s="60">
        <f t="shared" si="51"/>
        <v>2.15</v>
      </c>
      <c r="CS240" s="59">
        <v>290000</v>
      </c>
      <c r="CT240" s="67">
        <f t="shared" si="53"/>
        <v>290000</v>
      </c>
      <c r="CU240" s="25">
        <f t="shared" si="50"/>
        <v>623500</v>
      </c>
      <c r="CV240" s="25">
        <f t="shared" si="45"/>
        <v>623500</v>
      </c>
      <c r="CW240" s="25">
        <f t="shared" si="46"/>
        <v>623500</v>
      </c>
      <c r="CX240" s="67">
        <f t="shared" si="47"/>
        <v>623500</v>
      </c>
      <c r="CY240" s="25">
        <f t="shared" si="48"/>
        <v>124700</v>
      </c>
      <c r="CZ240" s="52">
        <f t="shared" si="49"/>
        <v>0.72164351851851849</v>
      </c>
      <c r="DB240" s="67"/>
      <c r="DC240" s="67"/>
      <c r="DD240" s="61">
        <f>AG240/(W240*2080)</f>
        <v>0.53390688259109309</v>
      </c>
      <c r="DE240" s="24"/>
    </row>
    <row r="241" spans="1:109" ht="24.95" hidden="1" customHeight="1" x14ac:dyDescent="0.3">
      <c r="A241" s="13" t="s">
        <v>22</v>
      </c>
      <c r="B241" s="14" t="s">
        <v>23</v>
      </c>
      <c r="C241" s="14" t="s">
        <v>17</v>
      </c>
      <c r="D241" s="15" t="s">
        <v>18</v>
      </c>
      <c r="E241" s="15" t="s">
        <v>24</v>
      </c>
      <c r="F241" s="16">
        <v>39083</v>
      </c>
      <c r="G241" s="15" t="s">
        <v>446</v>
      </c>
      <c r="H241" s="15" t="s">
        <v>447</v>
      </c>
      <c r="I241" s="15" t="s">
        <v>466</v>
      </c>
      <c r="J241" s="15" t="s">
        <v>496</v>
      </c>
      <c r="K241" s="15" t="s">
        <v>482</v>
      </c>
      <c r="L241" s="15" t="s">
        <v>497</v>
      </c>
      <c r="M241" s="17">
        <v>0</v>
      </c>
      <c r="N241" s="17">
        <v>0</v>
      </c>
      <c r="O241" s="17">
        <v>0.16</v>
      </c>
      <c r="P241" s="17">
        <v>0.21</v>
      </c>
      <c r="Q241" s="17">
        <v>4.75</v>
      </c>
      <c r="R241" s="17">
        <v>1.25</v>
      </c>
      <c r="S241" s="17">
        <v>0</v>
      </c>
      <c r="T241" s="17">
        <v>0</v>
      </c>
      <c r="U241" s="17"/>
      <c r="V241" s="17">
        <f t="shared" si="41"/>
        <v>6.37</v>
      </c>
      <c r="W241" s="17">
        <f t="shared" si="42"/>
        <v>4.91</v>
      </c>
      <c r="X241" s="17">
        <f t="shared" si="43"/>
        <v>1.46</v>
      </c>
      <c r="Y241" s="20">
        <f t="shared" si="44"/>
        <v>22.919937205651493</v>
      </c>
      <c r="Z241" s="17">
        <v>59</v>
      </c>
      <c r="AA241" s="17">
        <v>65</v>
      </c>
      <c r="AB241" s="17">
        <v>35</v>
      </c>
      <c r="AC241" s="17">
        <v>35</v>
      </c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>
        <v>0</v>
      </c>
      <c r="AQ241" s="19">
        <v>520900</v>
      </c>
      <c r="AR241" s="17">
        <v>0</v>
      </c>
      <c r="AS241" s="19">
        <v>620000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9">
        <v>306000</v>
      </c>
      <c r="BG241" s="19">
        <v>341100</v>
      </c>
      <c r="BH241" s="17">
        <v>0</v>
      </c>
      <c r="BI241" s="19">
        <v>320000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7">
        <v>0</v>
      </c>
      <c r="BP241" s="17">
        <v>0</v>
      </c>
      <c r="BQ241" s="17">
        <v>0</v>
      </c>
      <c r="BR241" s="50"/>
      <c r="BS241" s="50"/>
      <c r="BT241" s="19">
        <v>2670000</v>
      </c>
      <c r="BU241" s="19">
        <v>2642000</v>
      </c>
      <c r="BV241" s="19">
        <v>2642000</v>
      </c>
      <c r="BW241" s="17">
        <v>0</v>
      </c>
      <c r="BX241" s="17">
        <v>0</v>
      </c>
      <c r="BY241" s="17">
        <v>0</v>
      </c>
      <c r="BZ241" s="17">
        <v>0</v>
      </c>
      <c r="CA241" s="17">
        <v>0</v>
      </c>
      <c r="CB241" s="17"/>
      <c r="CC241" s="17">
        <v>0</v>
      </c>
      <c r="CD241" s="17">
        <v>0</v>
      </c>
      <c r="CE241" s="17">
        <v>0</v>
      </c>
      <c r="CF241" s="17">
        <v>0</v>
      </c>
      <c r="CG241" s="19">
        <v>90000</v>
      </c>
      <c r="CH241" s="19">
        <v>50000</v>
      </c>
      <c r="CI241" s="19">
        <v>80000</v>
      </c>
      <c r="CJ241" s="19">
        <v>244390</v>
      </c>
      <c r="CK241" s="19">
        <v>3066000</v>
      </c>
      <c r="CL241" s="19">
        <v>3554000</v>
      </c>
      <c r="CM241" s="19">
        <v>3906390</v>
      </c>
      <c r="CN241" s="17">
        <v>0</v>
      </c>
      <c r="CO241" s="19">
        <v>520900</v>
      </c>
      <c r="CP241" s="23">
        <v>620000</v>
      </c>
      <c r="CQ241" s="59" t="s">
        <v>72</v>
      </c>
      <c r="CR241" s="59">
        <f>AC241</f>
        <v>35</v>
      </c>
      <c r="CS241" s="59">
        <v>110000</v>
      </c>
      <c r="CT241" s="67">
        <f t="shared" si="53"/>
        <v>110000</v>
      </c>
      <c r="CU241" s="25">
        <f t="shared" si="50"/>
        <v>3850000</v>
      </c>
      <c r="CV241" s="25">
        <f t="shared" si="45"/>
        <v>3850000</v>
      </c>
      <c r="CW241" s="25">
        <f t="shared" si="46"/>
        <v>3850000</v>
      </c>
      <c r="CX241" s="67">
        <f t="shared" si="47"/>
        <v>3850000</v>
      </c>
      <c r="CY241" s="25">
        <f t="shared" si="48"/>
        <v>770000</v>
      </c>
      <c r="CZ241" s="52">
        <f t="shared" si="49"/>
        <v>1.2419354838709677</v>
      </c>
      <c r="DB241" s="67"/>
      <c r="DC241" s="67"/>
      <c r="DD241" s="28"/>
      <c r="DE241" s="24"/>
    </row>
    <row r="242" spans="1:109" s="86" customFormat="1" ht="24.95" customHeight="1" x14ac:dyDescent="0.3">
      <c r="A242" s="76" t="s">
        <v>25</v>
      </c>
      <c r="B242" s="77" t="s">
        <v>30</v>
      </c>
      <c r="C242" s="14" t="s">
        <v>26</v>
      </c>
      <c r="D242" s="78" t="s">
        <v>27</v>
      </c>
      <c r="E242" s="78" t="s">
        <v>28</v>
      </c>
      <c r="F242" s="16">
        <v>39083</v>
      </c>
      <c r="G242" s="15" t="s">
        <v>457</v>
      </c>
      <c r="H242" s="15" t="s">
        <v>458</v>
      </c>
      <c r="I242" s="15" t="s">
        <v>459</v>
      </c>
      <c r="J242" s="78" t="s">
        <v>460</v>
      </c>
      <c r="K242" s="78" t="s">
        <v>474</v>
      </c>
      <c r="L242" s="78" t="s">
        <v>554</v>
      </c>
      <c r="M242" s="17">
        <v>0.25</v>
      </c>
      <c r="N242" s="17">
        <v>0</v>
      </c>
      <c r="O242" s="17">
        <v>0.47</v>
      </c>
      <c r="P242" s="17">
        <v>0.08</v>
      </c>
      <c r="Q242" s="17">
        <v>0.45</v>
      </c>
      <c r="R242" s="17">
        <v>0.5</v>
      </c>
      <c r="S242" s="17">
        <v>1</v>
      </c>
      <c r="T242" s="17">
        <v>0.2</v>
      </c>
      <c r="U242" s="17"/>
      <c r="V242" s="79">
        <f t="shared" si="41"/>
        <v>1.75</v>
      </c>
      <c r="W242" s="79">
        <f t="shared" si="42"/>
        <v>1.17</v>
      </c>
      <c r="X242" s="79">
        <f t="shared" si="43"/>
        <v>0.57999999999999996</v>
      </c>
      <c r="Y242" s="80">
        <f t="shared" si="44"/>
        <v>33.142857142857139</v>
      </c>
      <c r="Z242" s="19">
        <v>1288</v>
      </c>
      <c r="AA242" s="19">
        <v>1500</v>
      </c>
      <c r="AB242" s="17"/>
      <c r="AC242" s="17"/>
      <c r="AD242" s="17"/>
      <c r="AE242" s="17"/>
      <c r="AF242" s="19">
        <v>1139</v>
      </c>
      <c r="AG242" s="19">
        <v>1180</v>
      </c>
      <c r="AH242" s="17"/>
      <c r="AI242" s="17"/>
      <c r="AJ242" s="17"/>
      <c r="AK242" s="17"/>
      <c r="AL242" s="17"/>
      <c r="AM242" s="17"/>
      <c r="AN242" s="17"/>
      <c r="AO242" s="17"/>
      <c r="AP242" s="19">
        <v>74000</v>
      </c>
      <c r="AQ242" s="81">
        <v>65500</v>
      </c>
      <c r="AR242" s="17">
        <v>0</v>
      </c>
      <c r="AS242" s="19">
        <v>390000</v>
      </c>
      <c r="AT242" s="19">
        <v>20000</v>
      </c>
      <c r="AU242" s="19">
        <v>30000</v>
      </c>
      <c r="AV242" s="17">
        <v>0</v>
      </c>
      <c r="AW242" s="19">
        <v>25000</v>
      </c>
      <c r="AX242" s="19">
        <v>100000</v>
      </c>
      <c r="AY242" s="19">
        <v>50000</v>
      </c>
      <c r="AZ242" s="17">
        <v>0</v>
      </c>
      <c r="BA242" s="19">
        <v>50000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17">
        <v>0</v>
      </c>
      <c r="BL242" s="17">
        <v>0</v>
      </c>
      <c r="BM242" s="17">
        <v>0</v>
      </c>
      <c r="BN242" s="17">
        <v>0</v>
      </c>
      <c r="BO242" s="17">
        <v>0</v>
      </c>
      <c r="BP242" s="17">
        <v>0</v>
      </c>
      <c r="BQ242" s="17">
        <v>0</v>
      </c>
      <c r="BR242" s="50"/>
      <c r="BS242" s="50"/>
      <c r="BT242" s="81">
        <v>385000</v>
      </c>
      <c r="BU242" s="81">
        <v>404000</v>
      </c>
      <c r="BV242" s="81">
        <v>343000</v>
      </c>
      <c r="BW242" s="79">
        <v>0</v>
      </c>
      <c r="BX242" s="19">
        <v>20000</v>
      </c>
      <c r="BY242" s="19">
        <v>20000</v>
      </c>
      <c r="BZ242" s="17">
        <v>0</v>
      </c>
      <c r="CA242" s="19">
        <v>20000</v>
      </c>
      <c r="CB242" s="19"/>
      <c r="CC242" s="17">
        <v>0</v>
      </c>
      <c r="CD242" s="17">
        <v>0</v>
      </c>
      <c r="CE242" s="17">
        <v>0</v>
      </c>
      <c r="CF242" s="17">
        <v>0</v>
      </c>
      <c r="CG242" s="19">
        <v>368500</v>
      </c>
      <c r="CH242" s="19">
        <v>378500</v>
      </c>
      <c r="CI242" s="19">
        <v>30000</v>
      </c>
      <c r="CJ242" s="19">
        <v>86000</v>
      </c>
      <c r="CK242" s="81">
        <v>832000</v>
      </c>
      <c r="CL242" s="81">
        <v>845000</v>
      </c>
      <c r="CM242" s="81">
        <v>944000</v>
      </c>
      <c r="CN242" s="81">
        <v>74000</v>
      </c>
      <c r="CO242" s="81">
        <v>65500</v>
      </c>
      <c r="CP242" s="82">
        <v>390000</v>
      </c>
      <c r="CQ242" s="83" t="s">
        <v>101</v>
      </c>
      <c r="CR242" s="84">
        <f>V242</f>
        <v>1.75</v>
      </c>
      <c r="CS242" s="83">
        <v>270000</v>
      </c>
      <c r="CT242" s="83">
        <f>CS242-(CS242*0.1)+(CS242*0.1)</f>
        <v>270000</v>
      </c>
      <c r="CU242" s="83">
        <f t="shared" si="50"/>
        <v>472500</v>
      </c>
      <c r="CV242" s="83">
        <f t="shared" si="45"/>
        <v>472500</v>
      </c>
      <c r="CW242" s="83">
        <f t="shared" si="46"/>
        <v>472500</v>
      </c>
      <c r="CX242" s="83">
        <f t="shared" si="47"/>
        <v>472500</v>
      </c>
      <c r="CY242" s="83">
        <f t="shared" si="48"/>
        <v>94500</v>
      </c>
      <c r="CZ242" s="52">
        <f>DB242/CP242</f>
        <v>0.25641025641025639</v>
      </c>
      <c r="DA242" s="67">
        <f>CY242</f>
        <v>94500</v>
      </c>
      <c r="DB242" s="83">
        <v>100000</v>
      </c>
      <c r="DC242" s="83" t="s">
        <v>158</v>
      </c>
      <c r="DD242" s="85">
        <f>AG242/(W242*2080)</f>
        <v>0.48487836949375412</v>
      </c>
      <c r="DE242" s="87" t="s">
        <v>90</v>
      </c>
    </row>
    <row r="243" spans="1:109" ht="24.95" hidden="1" customHeight="1" x14ac:dyDescent="0.3">
      <c r="A243" s="13" t="s">
        <v>29</v>
      </c>
      <c r="B243" s="14" t="s">
        <v>30</v>
      </c>
      <c r="C243" s="14" t="s">
        <v>26</v>
      </c>
      <c r="D243" s="15" t="s">
        <v>27</v>
      </c>
      <c r="E243" s="15" t="s">
        <v>31</v>
      </c>
      <c r="F243" s="16">
        <v>39083</v>
      </c>
      <c r="G243" s="15" t="s">
        <v>446</v>
      </c>
      <c r="H243" s="15" t="s">
        <v>447</v>
      </c>
      <c r="I243" s="15" t="s">
        <v>466</v>
      </c>
      <c r="J243" s="15" t="s">
        <v>489</v>
      </c>
      <c r="K243" s="15" t="s">
        <v>450</v>
      </c>
      <c r="L243" s="15" t="s">
        <v>951</v>
      </c>
      <c r="M243" s="17">
        <v>0.25</v>
      </c>
      <c r="N243" s="17">
        <v>0</v>
      </c>
      <c r="O243" s="17">
        <v>0.31</v>
      </c>
      <c r="P243" s="17">
        <v>0.09</v>
      </c>
      <c r="Q243" s="17">
        <v>0.25</v>
      </c>
      <c r="R243" s="17">
        <v>0.55000000000000004</v>
      </c>
      <c r="S243" s="17">
        <v>0</v>
      </c>
      <c r="T243" s="17">
        <v>0</v>
      </c>
      <c r="U243" s="17"/>
      <c r="V243" s="17">
        <f t="shared" si="41"/>
        <v>1.4500000000000002</v>
      </c>
      <c r="W243" s="17">
        <f t="shared" si="42"/>
        <v>0.81</v>
      </c>
      <c r="X243" s="17">
        <f t="shared" si="43"/>
        <v>0.64</v>
      </c>
      <c r="Y243" s="20">
        <f t="shared" si="44"/>
        <v>44.137931034482754</v>
      </c>
      <c r="Z243" s="17">
        <v>421</v>
      </c>
      <c r="AA243" s="17">
        <v>550</v>
      </c>
      <c r="AB243" s="17"/>
      <c r="AC243" s="17"/>
      <c r="AD243" s="17">
        <v>16</v>
      </c>
      <c r="AE243" s="17">
        <v>16</v>
      </c>
      <c r="AF243" s="17">
        <v>344</v>
      </c>
      <c r="AG243" s="17">
        <v>700</v>
      </c>
      <c r="AH243" s="17">
        <v>2</v>
      </c>
      <c r="AI243" s="17">
        <v>2</v>
      </c>
      <c r="AJ243" s="17"/>
      <c r="AK243" s="17"/>
      <c r="AL243" s="17"/>
      <c r="AM243" s="17"/>
      <c r="AN243" s="17"/>
      <c r="AO243" s="17"/>
      <c r="AP243" s="19">
        <v>83200</v>
      </c>
      <c r="AQ243" s="19">
        <v>88100</v>
      </c>
      <c r="AR243" s="17">
        <v>0</v>
      </c>
      <c r="AS243" s="19">
        <v>428000</v>
      </c>
      <c r="AT243" s="19">
        <v>20000</v>
      </c>
      <c r="AU243" s="19">
        <v>30000</v>
      </c>
      <c r="AV243" s="17">
        <v>0</v>
      </c>
      <c r="AW243" s="19">
        <v>30000</v>
      </c>
      <c r="AX243" s="17">
        <v>0</v>
      </c>
      <c r="AY243" s="19">
        <v>60000</v>
      </c>
      <c r="AZ243" s="17">
        <v>0</v>
      </c>
      <c r="BA243" s="19">
        <v>60000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7">
        <v>0</v>
      </c>
      <c r="BP243" s="17">
        <v>0</v>
      </c>
      <c r="BQ243" s="17">
        <v>0</v>
      </c>
      <c r="BR243" s="50"/>
      <c r="BS243" s="50"/>
      <c r="BT243" s="19">
        <v>480000</v>
      </c>
      <c r="BU243" s="19">
        <v>400000</v>
      </c>
      <c r="BV243" s="19">
        <v>380000</v>
      </c>
      <c r="BW243" s="17">
        <v>0</v>
      </c>
      <c r="BX243" s="19">
        <v>30000</v>
      </c>
      <c r="BY243" s="19">
        <v>30000</v>
      </c>
      <c r="BZ243" s="17">
        <v>0</v>
      </c>
      <c r="CA243" s="19">
        <v>30000</v>
      </c>
      <c r="CB243" s="19"/>
      <c r="CC243" s="17">
        <v>0</v>
      </c>
      <c r="CD243" s="17">
        <v>0</v>
      </c>
      <c r="CE243" s="17">
        <v>0</v>
      </c>
      <c r="CF243" s="17">
        <v>0</v>
      </c>
      <c r="CG243" s="19">
        <v>160800</v>
      </c>
      <c r="CH243" s="19">
        <v>195800</v>
      </c>
      <c r="CI243" s="19">
        <v>23000</v>
      </c>
      <c r="CJ243" s="19">
        <v>120000</v>
      </c>
      <c r="CK243" s="19">
        <v>764000</v>
      </c>
      <c r="CL243" s="19">
        <v>798100</v>
      </c>
      <c r="CM243" s="19">
        <v>1071000</v>
      </c>
      <c r="CN243" s="19">
        <v>83200</v>
      </c>
      <c r="CO243" s="19">
        <v>88100</v>
      </c>
      <c r="CP243" s="23">
        <v>428000</v>
      </c>
      <c r="CQ243" s="59" t="s">
        <v>101</v>
      </c>
      <c r="CR243" s="60">
        <f>V243</f>
        <v>1.4500000000000002</v>
      </c>
      <c r="CS243" s="59">
        <v>320000</v>
      </c>
      <c r="CT243" s="67">
        <f>CS243-(CS243*0.1)</f>
        <v>288000</v>
      </c>
      <c r="CU243" s="25">
        <f t="shared" si="50"/>
        <v>417600.00000000006</v>
      </c>
      <c r="CV243" s="25">
        <f t="shared" si="45"/>
        <v>417600.00000000006</v>
      </c>
      <c r="CW243" s="25">
        <f t="shared" si="46"/>
        <v>417600.00000000006</v>
      </c>
      <c r="CX243" s="67">
        <f t="shared" si="47"/>
        <v>417600.00000000006</v>
      </c>
      <c r="CY243" s="25">
        <f t="shared" si="48"/>
        <v>83520.000000000015</v>
      </c>
      <c r="CZ243" s="52">
        <f t="shared" si="49"/>
        <v>0.19514018691588789</v>
      </c>
      <c r="DB243" s="67"/>
      <c r="DC243" s="67"/>
      <c r="DD243" s="61">
        <f>AG243/(W243*2080)</f>
        <v>0.41547958214624875</v>
      </c>
      <c r="DE243" s="49" t="s">
        <v>117</v>
      </c>
    </row>
    <row r="244" spans="1:109" ht="24.95" hidden="1" customHeight="1" x14ac:dyDescent="0.3">
      <c r="A244" s="13" t="s">
        <v>32</v>
      </c>
      <c r="B244" s="14" t="s">
        <v>33</v>
      </c>
      <c r="C244" s="14" t="s">
        <v>34</v>
      </c>
      <c r="D244" s="15" t="s">
        <v>35</v>
      </c>
      <c r="E244" s="15" t="s">
        <v>36</v>
      </c>
      <c r="F244" s="16">
        <v>39589</v>
      </c>
      <c r="G244" s="15" t="s">
        <v>446</v>
      </c>
      <c r="H244" s="15" t="s">
        <v>447</v>
      </c>
      <c r="I244" s="15" t="s">
        <v>448</v>
      </c>
      <c r="J244" s="15" t="s">
        <v>585</v>
      </c>
      <c r="K244" s="15" t="s">
        <v>474</v>
      </c>
      <c r="L244" s="15" t="s">
        <v>475</v>
      </c>
      <c r="M244" s="17">
        <v>0.75</v>
      </c>
      <c r="N244" s="17">
        <v>0</v>
      </c>
      <c r="O244" s="17">
        <v>0</v>
      </c>
      <c r="P244" s="17">
        <v>0.28000000000000003</v>
      </c>
      <c r="Q244" s="17">
        <v>10.199999999999999</v>
      </c>
      <c r="R244" s="17">
        <v>1.5</v>
      </c>
      <c r="S244" s="17">
        <v>0</v>
      </c>
      <c r="T244" s="17">
        <v>0</v>
      </c>
      <c r="U244" s="17">
        <v>0</v>
      </c>
      <c r="V244" s="17">
        <f t="shared" si="41"/>
        <v>12.729999999999999</v>
      </c>
      <c r="W244" s="17">
        <f t="shared" si="42"/>
        <v>10.95</v>
      </c>
      <c r="X244" s="17">
        <f t="shared" si="43"/>
        <v>1.78</v>
      </c>
      <c r="Y244" s="20">
        <f t="shared" si="44"/>
        <v>13.982717989002358</v>
      </c>
      <c r="Z244" s="17">
        <v>33</v>
      </c>
      <c r="AA244" s="17">
        <v>30</v>
      </c>
      <c r="AB244" s="17"/>
      <c r="AC244" s="17"/>
      <c r="AD244" s="17">
        <v>30</v>
      </c>
      <c r="AE244" s="17">
        <v>30</v>
      </c>
      <c r="AF244" s="19">
        <v>2241</v>
      </c>
      <c r="AG244" s="19">
        <v>2241</v>
      </c>
      <c r="AH244" s="17"/>
      <c r="AI244" s="17"/>
      <c r="AJ244" s="17">
        <v>6</v>
      </c>
      <c r="AK244" s="17">
        <v>10</v>
      </c>
      <c r="AL244" s="17">
        <v>11</v>
      </c>
      <c r="AM244" s="17">
        <v>3</v>
      </c>
      <c r="AN244" s="17">
        <v>0</v>
      </c>
      <c r="AO244" s="17">
        <v>30</v>
      </c>
      <c r="AP244" s="19">
        <v>430200</v>
      </c>
      <c r="AQ244" s="19">
        <v>1391800</v>
      </c>
      <c r="AR244" s="17">
        <v>0</v>
      </c>
      <c r="AS244" s="19">
        <v>2082956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9">
        <v>50000</v>
      </c>
      <c r="AZ244" s="17">
        <v>0</v>
      </c>
      <c r="BA244" s="19">
        <v>83044</v>
      </c>
      <c r="BB244" s="17">
        <v>0</v>
      </c>
      <c r="BC244" s="17">
        <v>0</v>
      </c>
      <c r="BD244" s="17">
        <v>0</v>
      </c>
      <c r="BE244" s="17">
        <v>0</v>
      </c>
      <c r="BF244" s="19">
        <v>554000</v>
      </c>
      <c r="BG244" s="19">
        <v>890000</v>
      </c>
      <c r="BH244" s="19">
        <v>1055061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7">
        <v>0</v>
      </c>
      <c r="BR244" s="50"/>
      <c r="BS244" s="50">
        <f>55*AG244</f>
        <v>123255</v>
      </c>
      <c r="BT244" s="19">
        <v>2616000</v>
      </c>
      <c r="BU244" s="19">
        <v>2184000</v>
      </c>
      <c r="BV244" s="19">
        <v>2402000</v>
      </c>
      <c r="BW244" s="17">
        <v>0</v>
      </c>
      <c r="BX244" s="17">
        <v>0</v>
      </c>
      <c r="BY244" s="17">
        <v>0</v>
      </c>
      <c r="BZ244" s="17">
        <v>0</v>
      </c>
      <c r="CA244" s="17">
        <v>0</v>
      </c>
      <c r="CB244" s="17"/>
      <c r="CC244" s="17">
        <v>0</v>
      </c>
      <c r="CD244" s="17">
        <v>0</v>
      </c>
      <c r="CE244" s="17">
        <v>0</v>
      </c>
      <c r="CF244" s="17">
        <v>0</v>
      </c>
      <c r="CG244" s="19">
        <v>245600</v>
      </c>
      <c r="CH244" s="17">
        <v>0</v>
      </c>
      <c r="CI244" s="17">
        <v>0</v>
      </c>
      <c r="CJ244" s="17">
        <v>0</v>
      </c>
      <c r="CK244" s="19">
        <v>3845800</v>
      </c>
      <c r="CL244" s="19">
        <v>4515800</v>
      </c>
      <c r="CM244" s="19">
        <v>5623061</v>
      </c>
      <c r="CN244" s="19">
        <v>430200</v>
      </c>
      <c r="CO244" s="19">
        <v>1391800</v>
      </c>
      <c r="CP244" s="23">
        <v>2082956</v>
      </c>
      <c r="CQ244" s="59" t="s">
        <v>78</v>
      </c>
      <c r="CR244" s="59">
        <f>AE244</f>
        <v>30</v>
      </c>
      <c r="CS244" s="59">
        <v>160000</v>
      </c>
      <c r="CT244" s="67">
        <f t="shared" ref="CT244:CT249" si="54">CS244</f>
        <v>160000</v>
      </c>
      <c r="CU244" s="25">
        <f t="shared" si="50"/>
        <v>4800000</v>
      </c>
      <c r="CV244" s="25">
        <f t="shared" si="45"/>
        <v>4676745</v>
      </c>
      <c r="CW244" s="25">
        <f t="shared" si="46"/>
        <v>4676745</v>
      </c>
      <c r="CX244" s="67">
        <f t="shared" si="47"/>
        <v>4676745</v>
      </c>
      <c r="CY244" s="25">
        <f t="shared" si="48"/>
        <v>935349</v>
      </c>
      <c r="CZ244" s="52">
        <f t="shared" si="49"/>
        <v>0.449048851728025</v>
      </c>
      <c r="DB244" s="67"/>
      <c r="DC244" s="67"/>
      <c r="DD244" s="28"/>
      <c r="DE244" s="24"/>
    </row>
    <row r="245" spans="1:109" ht="24.95" hidden="1" customHeight="1" x14ac:dyDescent="0.3">
      <c r="A245" s="13" t="s">
        <v>37</v>
      </c>
      <c r="B245" s="14" t="s">
        <v>38</v>
      </c>
      <c r="C245" s="14" t="s">
        <v>39</v>
      </c>
      <c r="D245" s="15" t="s">
        <v>40</v>
      </c>
      <c r="E245" s="15" t="s">
        <v>41</v>
      </c>
      <c r="F245" s="16">
        <v>39370</v>
      </c>
      <c r="G245" s="15" t="s">
        <v>446</v>
      </c>
      <c r="H245" s="15" t="s">
        <v>447</v>
      </c>
      <c r="I245" s="15" t="s">
        <v>466</v>
      </c>
      <c r="J245" s="15" t="s">
        <v>467</v>
      </c>
      <c r="K245" s="15" t="s">
        <v>461</v>
      </c>
      <c r="L245" s="15" t="s">
        <v>475</v>
      </c>
      <c r="M245" s="17">
        <v>2</v>
      </c>
      <c r="N245" s="17">
        <v>0.13</v>
      </c>
      <c r="O245" s="17">
        <v>0</v>
      </c>
      <c r="P245" s="17">
        <v>0</v>
      </c>
      <c r="Q245" s="17">
        <v>5</v>
      </c>
      <c r="R245" s="17">
        <v>0.6</v>
      </c>
      <c r="S245" s="17">
        <v>0</v>
      </c>
      <c r="T245" s="17">
        <v>0</v>
      </c>
      <c r="U245" s="17"/>
      <c r="V245" s="17">
        <f t="shared" si="41"/>
        <v>7.7299999999999995</v>
      </c>
      <c r="W245" s="17">
        <f t="shared" si="42"/>
        <v>7</v>
      </c>
      <c r="X245" s="17">
        <f t="shared" si="43"/>
        <v>0.73</v>
      </c>
      <c r="Y245" s="20">
        <f t="shared" si="44"/>
        <v>9.4437257438551114</v>
      </c>
      <c r="Z245" s="17">
        <v>22</v>
      </c>
      <c r="AA245" s="17">
        <v>70</v>
      </c>
      <c r="AB245" s="17"/>
      <c r="AC245" s="17"/>
      <c r="AD245" s="17"/>
      <c r="AE245" s="17"/>
      <c r="AF245" s="17">
        <v>838</v>
      </c>
      <c r="AG245" s="19">
        <v>2667</v>
      </c>
      <c r="AH245" s="17"/>
      <c r="AI245" s="17"/>
      <c r="AJ245" s="17">
        <v>3</v>
      </c>
      <c r="AK245" s="17">
        <v>2</v>
      </c>
      <c r="AL245" s="17">
        <v>1</v>
      </c>
      <c r="AM245" s="17">
        <v>0</v>
      </c>
      <c r="AN245" s="17">
        <v>64</v>
      </c>
      <c r="AO245" s="17">
        <v>70</v>
      </c>
      <c r="AP245" s="19">
        <v>253300</v>
      </c>
      <c r="AQ245" s="19">
        <v>298000</v>
      </c>
      <c r="AR245" s="17">
        <v>0</v>
      </c>
      <c r="AS245" s="19">
        <v>619944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7">
        <v>0</v>
      </c>
      <c r="BP245" s="17">
        <v>0</v>
      </c>
      <c r="BQ245" s="17">
        <v>0</v>
      </c>
      <c r="BR245" s="50"/>
      <c r="BS245" s="50"/>
      <c r="BT245" s="19">
        <v>1260000</v>
      </c>
      <c r="BU245" s="19">
        <v>369000</v>
      </c>
      <c r="BV245" s="19">
        <v>1119000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/>
      <c r="CC245" s="19">
        <v>1354973</v>
      </c>
      <c r="CD245" s="17">
        <v>0</v>
      </c>
      <c r="CE245" s="17">
        <v>0</v>
      </c>
      <c r="CF245" s="17">
        <v>0</v>
      </c>
      <c r="CG245" s="17">
        <v>0</v>
      </c>
      <c r="CH245" s="19">
        <v>242309</v>
      </c>
      <c r="CI245" s="19">
        <v>152440</v>
      </c>
      <c r="CJ245" s="17">
        <v>0</v>
      </c>
      <c r="CK245" s="19">
        <v>2868273</v>
      </c>
      <c r="CL245" s="19">
        <v>909309</v>
      </c>
      <c r="CM245" s="19">
        <v>1891384</v>
      </c>
      <c r="CN245" s="19">
        <v>253300</v>
      </c>
      <c r="CO245" s="19">
        <v>298000</v>
      </c>
      <c r="CP245" s="23">
        <v>619944</v>
      </c>
      <c r="CQ245" s="59" t="s">
        <v>101</v>
      </c>
      <c r="CR245" s="60">
        <f>V245</f>
        <v>7.7299999999999995</v>
      </c>
      <c r="CS245" s="59">
        <v>350000</v>
      </c>
      <c r="CT245" s="67">
        <f t="shared" si="54"/>
        <v>350000</v>
      </c>
      <c r="CU245" s="25">
        <f t="shared" si="50"/>
        <v>2705500</v>
      </c>
      <c r="CV245" s="25">
        <f t="shared" si="45"/>
        <v>2705500</v>
      </c>
      <c r="CW245" s="25">
        <f t="shared" si="46"/>
        <v>2705500</v>
      </c>
      <c r="CX245" s="67">
        <f t="shared" si="47"/>
        <v>2705500</v>
      </c>
      <c r="CY245" s="25">
        <f t="shared" si="48"/>
        <v>541100</v>
      </c>
      <c r="CZ245" s="52">
        <f t="shared" si="49"/>
        <v>0.87282077090834009</v>
      </c>
      <c r="DB245" s="67"/>
      <c r="DC245" s="67"/>
      <c r="DD245" s="28"/>
      <c r="DE245" s="24"/>
    </row>
    <row r="246" spans="1:109" ht="24.95" hidden="1" customHeight="1" x14ac:dyDescent="0.3">
      <c r="A246" s="13" t="s">
        <v>42</v>
      </c>
      <c r="B246" s="14" t="s">
        <v>43</v>
      </c>
      <c r="C246" s="14" t="s">
        <v>39</v>
      </c>
      <c r="D246" s="15" t="s">
        <v>40</v>
      </c>
      <c r="E246" s="15" t="s">
        <v>44</v>
      </c>
      <c r="F246" s="16">
        <v>39370</v>
      </c>
      <c r="G246" s="15" t="s">
        <v>446</v>
      </c>
      <c r="H246" s="15" t="s">
        <v>447</v>
      </c>
      <c r="I246" s="15" t="s">
        <v>448</v>
      </c>
      <c r="J246" s="15" t="s">
        <v>449</v>
      </c>
      <c r="K246" s="15" t="s">
        <v>450</v>
      </c>
      <c r="L246" s="15" t="s">
        <v>475</v>
      </c>
      <c r="M246" s="17">
        <v>3.9</v>
      </c>
      <c r="N246" s="17">
        <v>0</v>
      </c>
      <c r="O246" s="17">
        <v>0.47</v>
      </c>
      <c r="P246" s="17">
        <v>0</v>
      </c>
      <c r="Q246" s="17">
        <v>9.4700000000000006</v>
      </c>
      <c r="R246" s="17">
        <v>1.6</v>
      </c>
      <c r="S246" s="17">
        <v>0</v>
      </c>
      <c r="T246" s="17">
        <v>0</v>
      </c>
      <c r="U246" s="17"/>
      <c r="V246" s="17">
        <f t="shared" si="41"/>
        <v>15.44</v>
      </c>
      <c r="W246" s="17">
        <f t="shared" si="42"/>
        <v>13.84</v>
      </c>
      <c r="X246" s="17">
        <f t="shared" si="43"/>
        <v>1.6</v>
      </c>
      <c r="Y246" s="20">
        <f t="shared" si="44"/>
        <v>10.362694300518136</v>
      </c>
      <c r="Z246" s="17">
        <v>33</v>
      </c>
      <c r="AA246" s="17">
        <v>38</v>
      </c>
      <c r="AB246" s="17"/>
      <c r="AC246" s="17"/>
      <c r="AD246" s="17"/>
      <c r="AE246" s="17"/>
      <c r="AF246" s="19">
        <v>8500</v>
      </c>
      <c r="AG246" s="19">
        <v>11500</v>
      </c>
      <c r="AH246" s="17"/>
      <c r="AI246" s="17"/>
      <c r="AJ246" s="17">
        <v>8</v>
      </c>
      <c r="AK246" s="17">
        <v>12</v>
      </c>
      <c r="AL246" s="17">
        <v>5</v>
      </c>
      <c r="AM246" s="17">
        <v>2</v>
      </c>
      <c r="AN246" s="17">
        <v>11</v>
      </c>
      <c r="AO246" s="17">
        <v>38</v>
      </c>
      <c r="AP246" s="19">
        <v>665100</v>
      </c>
      <c r="AQ246" s="19">
        <v>532200</v>
      </c>
      <c r="AR246" s="17">
        <v>0</v>
      </c>
      <c r="AS246" s="19">
        <v>1192545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9">
        <v>460610</v>
      </c>
      <c r="BG246" s="19">
        <v>390209</v>
      </c>
      <c r="BH246" s="17">
        <v>0</v>
      </c>
      <c r="BI246" s="19">
        <v>386075</v>
      </c>
      <c r="BJ246" s="17">
        <v>0</v>
      </c>
      <c r="BK246" s="17">
        <v>0</v>
      </c>
      <c r="BL246" s="17">
        <v>0</v>
      </c>
      <c r="BM246" s="17">
        <v>0</v>
      </c>
      <c r="BN246" s="17">
        <v>0</v>
      </c>
      <c r="BO246" s="17">
        <v>0</v>
      </c>
      <c r="BP246" s="17">
        <v>0</v>
      </c>
      <c r="BQ246" s="17">
        <v>0</v>
      </c>
      <c r="BR246" s="50">
        <f>80*AG246</f>
        <v>920000</v>
      </c>
      <c r="BS246" s="50"/>
      <c r="BT246" s="19">
        <v>2476000</v>
      </c>
      <c r="BU246" s="19">
        <v>2878000</v>
      </c>
      <c r="BV246" s="19">
        <v>2878000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/>
      <c r="CC246" s="17">
        <v>0</v>
      </c>
      <c r="CD246" s="17">
        <v>0</v>
      </c>
      <c r="CE246" s="17">
        <v>0</v>
      </c>
      <c r="CF246" s="17">
        <v>0</v>
      </c>
      <c r="CG246" s="19">
        <v>671801</v>
      </c>
      <c r="CH246" s="19">
        <v>671801</v>
      </c>
      <c r="CI246" s="17">
        <v>0</v>
      </c>
      <c r="CJ246" s="17">
        <v>0</v>
      </c>
      <c r="CK246" s="19">
        <v>3951710</v>
      </c>
      <c r="CL246" s="19">
        <v>4122210</v>
      </c>
      <c r="CM246" s="19">
        <v>4456620</v>
      </c>
      <c r="CN246" s="19">
        <v>665100</v>
      </c>
      <c r="CO246" s="19">
        <v>532200</v>
      </c>
      <c r="CP246" s="23">
        <v>1192545</v>
      </c>
      <c r="CQ246" s="59" t="s">
        <v>98</v>
      </c>
      <c r="CR246" s="59">
        <f>AG246</f>
        <v>11500</v>
      </c>
      <c r="CS246" s="59">
        <v>350</v>
      </c>
      <c r="CT246" s="67">
        <f t="shared" si="54"/>
        <v>350</v>
      </c>
      <c r="CU246" s="25">
        <f t="shared" si="50"/>
        <v>4025000</v>
      </c>
      <c r="CV246" s="25">
        <f t="shared" si="45"/>
        <v>3105000</v>
      </c>
      <c r="CW246" s="25">
        <f t="shared" si="46"/>
        <v>3105000</v>
      </c>
      <c r="CX246" s="67">
        <f t="shared" si="47"/>
        <v>3105000</v>
      </c>
      <c r="CY246" s="25">
        <f t="shared" si="48"/>
        <v>621000</v>
      </c>
      <c r="CZ246" s="52">
        <f t="shared" si="49"/>
        <v>0.52073506660126034</v>
      </c>
      <c r="DB246" s="67"/>
      <c r="DC246" s="67"/>
      <c r="DD246" s="28"/>
      <c r="DE246" s="24"/>
    </row>
    <row r="247" spans="1:109" ht="24.95" hidden="1" customHeight="1" x14ac:dyDescent="0.3">
      <c r="A247" s="13" t="s">
        <v>45</v>
      </c>
      <c r="B247" s="14" t="s">
        <v>46</v>
      </c>
      <c r="C247" s="14" t="s">
        <v>39</v>
      </c>
      <c r="D247" s="15" t="s">
        <v>40</v>
      </c>
      <c r="E247" s="15" t="s">
        <v>47</v>
      </c>
      <c r="F247" s="16">
        <v>39370</v>
      </c>
      <c r="G247" s="15" t="s">
        <v>446</v>
      </c>
      <c r="H247" s="15" t="s">
        <v>447</v>
      </c>
      <c r="I247" s="15" t="s">
        <v>466</v>
      </c>
      <c r="J247" s="15" t="s">
        <v>467</v>
      </c>
      <c r="K247" s="15" t="s">
        <v>461</v>
      </c>
      <c r="L247" s="15" t="s">
        <v>475</v>
      </c>
      <c r="M247" s="17">
        <v>1</v>
      </c>
      <c r="N247" s="17">
        <v>0.13</v>
      </c>
      <c r="O247" s="17">
        <v>0</v>
      </c>
      <c r="P247" s="17">
        <v>0</v>
      </c>
      <c r="Q247" s="17">
        <v>3.75</v>
      </c>
      <c r="R247" s="17">
        <v>0.6</v>
      </c>
      <c r="S247" s="17">
        <v>0</v>
      </c>
      <c r="T247" s="17">
        <v>0</v>
      </c>
      <c r="U247" s="17"/>
      <c r="V247" s="17">
        <f t="shared" si="41"/>
        <v>5.4799999999999995</v>
      </c>
      <c r="W247" s="17">
        <f t="shared" si="42"/>
        <v>4.75</v>
      </c>
      <c r="X247" s="17">
        <f t="shared" si="43"/>
        <v>0.73</v>
      </c>
      <c r="Y247" s="20">
        <f t="shared" si="44"/>
        <v>13.321167883211679</v>
      </c>
      <c r="Z247" s="17">
        <v>43</v>
      </c>
      <c r="AA247" s="17">
        <v>43</v>
      </c>
      <c r="AB247" s="17"/>
      <c r="AC247" s="17"/>
      <c r="AD247" s="17"/>
      <c r="AE247" s="17"/>
      <c r="AF247" s="19">
        <v>2591</v>
      </c>
      <c r="AG247" s="19">
        <v>2591</v>
      </c>
      <c r="AH247" s="17"/>
      <c r="AI247" s="17"/>
      <c r="AJ247" s="17">
        <v>3</v>
      </c>
      <c r="AK247" s="17">
        <v>7</v>
      </c>
      <c r="AL247" s="17">
        <v>6</v>
      </c>
      <c r="AM247" s="17">
        <v>1</v>
      </c>
      <c r="AN247" s="17">
        <v>26</v>
      </c>
      <c r="AO247" s="17">
        <v>43</v>
      </c>
      <c r="AP247" s="17">
        <v>0</v>
      </c>
      <c r="AQ247" s="17">
        <v>0</v>
      </c>
      <c r="AR247" s="17">
        <v>0</v>
      </c>
      <c r="AS247" s="19">
        <v>840264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50"/>
      <c r="BS247" s="50"/>
      <c r="BT247" s="17">
        <v>0</v>
      </c>
      <c r="BU247" s="19">
        <v>369000</v>
      </c>
      <c r="BV247" s="19">
        <v>1119000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/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9">
        <v>242309</v>
      </c>
      <c r="CI247" s="19">
        <v>152440</v>
      </c>
      <c r="CJ247" s="17">
        <v>0</v>
      </c>
      <c r="CK247" s="17">
        <v>0</v>
      </c>
      <c r="CL247" s="19">
        <v>611309</v>
      </c>
      <c r="CM247" s="19">
        <v>2111704</v>
      </c>
      <c r="CN247" s="17">
        <v>0</v>
      </c>
      <c r="CO247" s="17">
        <v>0</v>
      </c>
      <c r="CP247" s="23">
        <v>840264</v>
      </c>
      <c r="CQ247" s="59" t="s">
        <v>101</v>
      </c>
      <c r="CR247" s="60">
        <f>V247</f>
        <v>5.4799999999999995</v>
      </c>
      <c r="CS247" s="59">
        <v>350000</v>
      </c>
      <c r="CT247" s="67">
        <f t="shared" si="54"/>
        <v>350000</v>
      </c>
      <c r="CU247" s="25">
        <f t="shared" si="50"/>
        <v>1917999.9999999998</v>
      </c>
      <c r="CV247" s="25">
        <f t="shared" si="45"/>
        <v>1917999.9999999998</v>
      </c>
      <c r="CW247" s="25">
        <f t="shared" si="46"/>
        <v>1917999.9999999998</v>
      </c>
      <c r="CX247" s="67">
        <f t="shared" si="47"/>
        <v>1917999.9999999998</v>
      </c>
      <c r="CY247" s="25">
        <f t="shared" si="48"/>
        <v>383600</v>
      </c>
      <c r="CZ247" s="52">
        <f t="shared" si="49"/>
        <v>0.45652318795045366</v>
      </c>
      <c r="DB247" s="67"/>
      <c r="DC247" s="67"/>
      <c r="DD247" s="28"/>
      <c r="DE247" s="24"/>
    </row>
    <row r="248" spans="1:109" ht="24.95" hidden="1" customHeight="1" x14ac:dyDescent="0.3">
      <c r="A248" s="13" t="s">
        <v>48</v>
      </c>
      <c r="B248" s="14" t="s">
        <v>49</v>
      </c>
      <c r="C248" s="14" t="s">
        <v>50</v>
      </c>
      <c r="D248" s="15" t="s">
        <v>51</v>
      </c>
      <c r="E248" s="15" t="s">
        <v>52</v>
      </c>
      <c r="F248" s="16">
        <v>37257</v>
      </c>
      <c r="G248" s="15" t="s">
        <v>446</v>
      </c>
      <c r="H248" s="15" t="s">
        <v>447</v>
      </c>
      <c r="I248" s="15" t="s">
        <v>448</v>
      </c>
      <c r="J248" s="15" t="s">
        <v>653</v>
      </c>
      <c r="K248" s="15" t="s">
        <v>482</v>
      </c>
      <c r="L248" s="15" t="s">
        <v>475</v>
      </c>
      <c r="M248" s="17">
        <v>0</v>
      </c>
      <c r="N248" s="17">
        <v>0</v>
      </c>
      <c r="O248" s="17">
        <v>0.12</v>
      </c>
      <c r="P248" s="17">
        <v>0</v>
      </c>
      <c r="Q248" s="17">
        <v>3.25</v>
      </c>
      <c r="R248" s="17">
        <v>0.75</v>
      </c>
      <c r="S248" s="17">
        <v>0</v>
      </c>
      <c r="T248" s="17">
        <v>0</v>
      </c>
      <c r="U248" s="17"/>
      <c r="V248" s="17">
        <f t="shared" si="41"/>
        <v>4.12</v>
      </c>
      <c r="W248" s="17">
        <f t="shared" si="42"/>
        <v>3.37</v>
      </c>
      <c r="X248" s="17">
        <f t="shared" si="43"/>
        <v>0.75</v>
      </c>
      <c r="Y248" s="20">
        <f t="shared" si="44"/>
        <v>18.203883495145632</v>
      </c>
      <c r="Z248" s="17">
        <v>18</v>
      </c>
      <c r="AA248" s="17">
        <v>18</v>
      </c>
      <c r="AB248" s="17">
        <v>14</v>
      </c>
      <c r="AC248" s="17">
        <v>14</v>
      </c>
      <c r="AD248" s="17"/>
      <c r="AE248" s="17"/>
      <c r="AF248" s="17"/>
      <c r="AG248" s="17"/>
      <c r="AH248" s="17"/>
      <c r="AI248" s="17"/>
      <c r="AJ248" s="17">
        <v>4</v>
      </c>
      <c r="AK248" s="17">
        <v>6</v>
      </c>
      <c r="AL248" s="17">
        <v>7</v>
      </c>
      <c r="AM248" s="17">
        <v>1</v>
      </c>
      <c r="AN248" s="17">
        <v>0</v>
      </c>
      <c r="AO248" s="17">
        <v>18</v>
      </c>
      <c r="AP248" s="19">
        <v>490000</v>
      </c>
      <c r="AQ248" s="19">
        <v>394700</v>
      </c>
      <c r="AR248" s="17">
        <v>0</v>
      </c>
      <c r="AS248" s="19">
        <v>490000</v>
      </c>
      <c r="AT248" s="17">
        <v>0</v>
      </c>
      <c r="AU248" s="17">
        <v>0</v>
      </c>
      <c r="AV248" s="17">
        <v>0</v>
      </c>
      <c r="AW248" s="17">
        <v>0</v>
      </c>
      <c r="AX248" s="19">
        <v>50000</v>
      </c>
      <c r="AY248" s="19">
        <v>40000</v>
      </c>
      <c r="AZ248" s="17">
        <v>0</v>
      </c>
      <c r="BA248" s="19">
        <v>40000</v>
      </c>
      <c r="BB248" s="17">
        <v>0</v>
      </c>
      <c r="BC248" s="17">
        <v>0</v>
      </c>
      <c r="BD248" s="17">
        <v>0</v>
      </c>
      <c r="BE248" s="17">
        <v>0</v>
      </c>
      <c r="BF248" s="19">
        <v>106454</v>
      </c>
      <c r="BG248" s="19">
        <v>173110</v>
      </c>
      <c r="BH248" s="19">
        <v>29500</v>
      </c>
      <c r="BI248" s="19">
        <v>144812</v>
      </c>
      <c r="BJ248" s="19">
        <v>220214</v>
      </c>
      <c r="BK248" s="19">
        <v>270185</v>
      </c>
      <c r="BL248" s="19">
        <v>47850</v>
      </c>
      <c r="BM248" s="19">
        <v>224793</v>
      </c>
      <c r="BN248" s="17">
        <v>0</v>
      </c>
      <c r="BO248" s="17">
        <v>0</v>
      </c>
      <c r="BP248" s="17">
        <v>0</v>
      </c>
      <c r="BQ248" s="17">
        <v>0</v>
      </c>
      <c r="BR248" s="50">
        <f>4000*12*AC248</f>
        <v>672000</v>
      </c>
      <c r="BS248" s="50"/>
      <c r="BT248" s="19">
        <v>1197000</v>
      </c>
      <c r="BU248" s="19">
        <v>1080000</v>
      </c>
      <c r="BV248" s="19">
        <v>1080000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/>
      <c r="CC248" s="17">
        <v>0</v>
      </c>
      <c r="CD248" s="17">
        <v>0</v>
      </c>
      <c r="CE248" s="17">
        <v>0</v>
      </c>
      <c r="CF248" s="17">
        <v>0</v>
      </c>
      <c r="CG248" s="19">
        <v>3618</v>
      </c>
      <c r="CH248" s="19">
        <v>3618</v>
      </c>
      <c r="CI248" s="17">
        <v>0</v>
      </c>
      <c r="CJ248" s="17">
        <v>0</v>
      </c>
      <c r="CK248" s="19">
        <v>2063668</v>
      </c>
      <c r="CL248" s="19">
        <v>1961613</v>
      </c>
      <c r="CM248" s="19">
        <v>2056955</v>
      </c>
      <c r="CN248" s="19">
        <v>490000</v>
      </c>
      <c r="CO248" s="19">
        <v>394700</v>
      </c>
      <c r="CP248" s="23">
        <v>490000</v>
      </c>
      <c r="CQ248" s="59" t="s">
        <v>72</v>
      </c>
      <c r="CR248" s="59">
        <f>AC248</f>
        <v>14</v>
      </c>
      <c r="CS248" s="59">
        <v>260000</v>
      </c>
      <c r="CT248" s="67">
        <f t="shared" si="54"/>
        <v>260000</v>
      </c>
      <c r="CU248" s="25">
        <f t="shared" si="50"/>
        <v>3640000</v>
      </c>
      <c r="CV248" s="25">
        <f t="shared" si="45"/>
        <v>2968000</v>
      </c>
      <c r="CW248" s="25">
        <f t="shared" si="46"/>
        <v>2968000</v>
      </c>
      <c r="CX248" s="67">
        <f t="shared" si="47"/>
        <v>2968000</v>
      </c>
      <c r="CY248" s="25">
        <f t="shared" si="48"/>
        <v>593600</v>
      </c>
      <c r="CZ248" s="52">
        <f t="shared" si="49"/>
        <v>1.2114285714285715</v>
      </c>
      <c r="DB248" s="67"/>
      <c r="DC248" s="67"/>
      <c r="DD248" s="28"/>
      <c r="DE248" s="24"/>
    </row>
    <row r="249" spans="1:109" ht="24.95" hidden="1" customHeight="1" x14ac:dyDescent="0.3">
      <c r="A249" s="13" t="s">
        <v>53</v>
      </c>
      <c r="B249" s="14" t="s">
        <v>54</v>
      </c>
      <c r="C249" s="14" t="s">
        <v>50</v>
      </c>
      <c r="D249" s="15" t="s">
        <v>51</v>
      </c>
      <c r="E249" s="15" t="s">
        <v>51</v>
      </c>
      <c r="F249" s="16">
        <v>39283</v>
      </c>
      <c r="G249" s="15" t="s">
        <v>446</v>
      </c>
      <c r="H249" s="15" t="s">
        <v>447</v>
      </c>
      <c r="I249" s="15" t="s">
        <v>448</v>
      </c>
      <c r="J249" s="15" t="s">
        <v>585</v>
      </c>
      <c r="K249" s="15" t="s">
        <v>474</v>
      </c>
      <c r="L249" s="15" t="s">
        <v>475</v>
      </c>
      <c r="M249" s="17">
        <v>0</v>
      </c>
      <c r="N249" s="17">
        <v>0</v>
      </c>
      <c r="O249" s="17">
        <v>0.17</v>
      </c>
      <c r="P249" s="17">
        <v>7.0000000000000007E-2</v>
      </c>
      <c r="Q249" s="17">
        <v>4.75</v>
      </c>
      <c r="R249" s="17">
        <v>1.75</v>
      </c>
      <c r="S249" s="17">
        <v>0</v>
      </c>
      <c r="T249" s="17">
        <v>0</v>
      </c>
      <c r="U249" s="17"/>
      <c r="V249" s="17">
        <f t="shared" si="41"/>
        <v>6.74</v>
      </c>
      <c r="W249" s="17">
        <f t="shared" si="42"/>
        <v>4.92</v>
      </c>
      <c r="X249" s="17">
        <f t="shared" si="43"/>
        <v>1.82</v>
      </c>
      <c r="Y249" s="20">
        <f t="shared" si="44"/>
        <v>27.002967359050444</v>
      </c>
      <c r="Z249" s="17">
        <v>30</v>
      </c>
      <c r="AA249" s="17">
        <v>33</v>
      </c>
      <c r="AB249" s="17"/>
      <c r="AC249" s="17"/>
      <c r="AD249" s="17">
        <v>30</v>
      </c>
      <c r="AE249" s="17">
        <v>33</v>
      </c>
      <c r="AF249" s="19">
        <v>5240</v>
      </c>
      <c r="AG249" s="19">
        <v>5550</v>
      </c>
      <c r="AH249" s="17"/>
      <c r="AI249" s="17"/>
      <c r="AJ249" s="17">
        <v>1</v>
      </c>
      <c r="AK249" s="17">
        <v>16</v>
      </c>
      <c r="AL249" s="17">
        <v>10</v>
      </c>
      <c r="AM249" s="17">
        <v>6</v>
      </c>
      <c r="AN249" s="17">
        <v>0</v>
      </c>
      <c r="AO249" s="17">
        <v>33</v>
      </c>
      <c r="AP249" s="19">
        <v>350000</v>
      </c>
      <c r="AQ249" s="19">
        <v>350000</v>
      </c>
      <c r="AR249" s="17">
        <v>0</v>
      </c>
      <c r="AS249" s="19">
        <v>350000</v>
      </c>
      <c r="AT249" s="17">
        <v>0</v>
      </c>
      <c r="AU249" s="17">
        <v>0</v>
      </c>
      <c r="AV249" s="17">
        <v>0</v>
      </c>
      <c r="AW249" s="17">
        <v>0</v>
      </c>
      <c r="AX249" s="19">
        <v>223000</v>
      </c>
      <c r="AY249" s="19">
        <v>233000</v>
      </c>
      <c r="AZ249" s="19">
        <v>130000</v>
      </c>
      <c r="BA249" s="19">
        <v>40000</v>
      </c>
      <c r="BB249" s="17">
        <v>0</v>
      </c>
      <c r="BC249" s="17">
        <v>0</v>
      </c>
      <c r="BD249" s="17">
        <v>0</v>
      </c>
      <c r="BE249" s="17">
        <v>0</v>
      </c>
      <c r="BF249" s="19">
        <v>174074</v>
      </c>
      <c r="BG249" s="19">
        <v>524704</v>
      </c>
      <c r="BH249" s="19">
        <v>54500</v>
      </c>
      <c r="BI249" s="19">
        <v>476500</v>
      </c>
      <c r="BJ249" s="19">
        <v>385455</v>
      </c>
      <c r="BK249" s="19">
        <v>404186</v>
      </c>
      <c r="BL249" s="19">
        <v>42000</v>
      </c>
      <c r="BM249" s="19">
        <v>367000</v>
      </c>
      <c r="BN249" s="19">
        <v>5175</v>
      </c>
      <c r="BO249" s="17">
        <v>0</v>
      </c>
      <c r="BP249" s="17">
        <v>0</v>
      </c>
      <c r="BQ249" s="17">
        <v>0</v>
      </c>
      <c r="BR249" s="50"/>
      <c r="BS249" s="50">
        <f>55*AG249</f>
        <v>305250</v>
      </c>
      <c r="BT249" s="19">
        <v>2057000</v>
      </c>
      <c r="BU249" s="19">
        <v>1862000</v>
      </c>
      <c r="BV249" s="19">
        <v>2048000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/>
      <c r="CC249" s="17">
        <v>0</v>
      </c>
      <c r="CD249" s="17">
        <v>0</v>
      </c>
      <c r="CE249" s="17">
        <v>0</v>
      </c>
      <c r="CF249" s="17">
        <v>0</v>
      </c>
      <c r="CG249" s="18">
        <v>59527.28</v>
      </c>
      <c r="CH249" s="18">
        <v>261643.11</v>
      </c>
      <c r="CI249" s="17">
        <v>0</v>
      </c>
      <c r="CJ249" s="19">
        <v>43229</v>
      </c>
      <c r="CK249" s="18">
        <v>3244888.28</v>
      </c>
      <c r="CL249" s="18">
        <v>3586448.83</v>
      </c>
      <c r="CM249" s="19">
        <v>3551229</v>
      </c>
      <c r="CN249" s="19">
        <v>350000</v>
      </c>
      <c r="CO249" s="19">
        <v>350000</v>
      </c>
      <c r="CP249" s="23">
        <v>350000</v>
      </c>
      <c r="CQ249" s="59" t="s">
        <v>78</v>
      </c>
      <c r="CR249" s="59">
        <f>AE249</f>
        <v>33</v>
      </c>
      <c r="CS249" s="59">
        <v>160000</v>
      </c>
      <c r="CT249" s="67">
        <f t="shared" si="54"/>
        <v>160000</v>
      </c>
      <c r="CU249" s="25">
        <f t="shared" si="50"/>
        <v>5280000</v>
      </c>
      <c r="CV249" s="25">
        <f t="shared" si="45"/>
        <v>4974750</v>
      </c>
      <c r="CW249" s="25">
        <f t="shared" si="46"/>
        <v>4974750</v>
      </c>
      <c r="CX249" s="67">
        <f t="shared" si="47"/>
        <v>4974750</v>
      </c>
      <c r="CY249" s="25">
        <f t="shared" si="48"/>
        <v>994950</v>
      </c>
      <c r="CZ249" s="52">
        <f t="shared" si="49"/>
        <v>2.8427142857142855</v>
      </c>
      <c r="DB249" s="67"/>
      <c r="DC249" s="67"/>
      <c r="DD249" s="28"/>
      <c r="DE249" s="24"/>
    </row>
    <row r="250" spans="1:109" ht="24.95" hidden="1" customHeight="1" x14ac:dyDescent="0.3">
      <c r="A250" s="13" t="s">
        <v>55</v>
      </c>
      <c r="B250" s="14" t="s">
        <v>56</v>
      </c>
      <c r="C250" s="14" t="s">
        <v>57</v>
      </c>
      <c r="D250" s="15" t="s">
        <v>58</v>
      </c>
      <c r="E250" s="15" t="s">
        <v>59</v>
      </c>
      <c r="F250" s="16">
        <v>40437</v>
      </c>
      <c r="G250" s="15" t="s">
        <v>446</v>
      </c>
      <c r="H250" s="15" t="s">
        <v>447</v>
      </c>
      <c r="I250" s="15" t="s">
        <v>466</v>
      </c>
      <c r="J250" s="15" t="s">
        <v>126</v>
      </c>
      <c r="K250" s="15" t="s">
        <v>474</v>
      </c>
      <c r="L250" s="15" t="s">
        <v>536</v>
      </c>
      <c r="M250" s="17">
        <v>0.5</v>
      </c>
      <c r="N250" s="17">
        <v>0.25</v>
      </c>
      <c r="O250" s="17">
        <v>0.02</v>
      </c>
      <c r="P250" s="17">
        <v>0.05</v>
      </c>
      <c r="Q250" s="17">
        <v>0</v>
      </c>
      <c r="R250" s="17">
        <v>0</v>
      </c>
      <c r="S250" s="17">
        <v>0</v>
      </c>
      <c r="T250" s="17">
        <v>0</v>
      </c>
      <c r="U250" s="17">
        <v>24</v>
      </c>
      <c r="V250" s="17">
        <f t="shared" si="41"/>
        <v>0.82000000000000006</v>
      </c>
      <c r="W250" s="17">
        <f t="shared" si="42"/>
        <v>0.52</v>
      </c>
      <c r="X250" s="17">
        <f t="shared" si="43"/>
        <v>0.3</v>
      </c>
      <c r="Y250" s="20">
        <f t="shared" si="44"/>
        <v>36.58536585365853</v>
      </c>
      <c r="Z250" s="17">
        <v>156</v>
      </c>
      <c r="AA250" s="17">
        <v>160</v>
      </c>
      <c r="AB250" s="17"/>
      <c r="AC250" s="17"/>
      <c r="AD250" s="17"/>
      <c r="AE250" s="17"/>
      <c r="AF250" s="19">
        <v>37442</v>
      </c>
      <c r="AG250" s="19">
        <v>38400</v>
      </c>
      <c r="AH250" s="17"/>
      <c r="AI250" s="17"/>
      <c r="AJ250" s="17"/>
      <c r="AK250" s="17"/>
      <c r="AL250" s="17"/>
      <c r="AM250" s="17"/>
      <c r="AN250" s="17"/>
      <c r="AO250" s="17"/>
      <c r="AP250" s="17">
        <v>0</v>
      </c>
      <c r="AQ250" s="19">
        <v>41900</v>
      </c>
      <c r="AR250" s="17">
        <v>0</v>
      </c>
      <c r="AS250" s="19">
        <v>100000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9">
        <v>15000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50"/>
      <c r="BS250" s="50"/>
      <c r="BT250" s="17">
        <v>0</v>
      </c>
      <c r="BU250" s="19">
        <v>199000</v>
      </c>
      <c r="BV250" s="17">
        <v>0</v>
      </c>
      <c r="BW250" s="19">
        <v>50000</v>
      </c>
      <c r="BX250" s="17">
        <v>0</v>
      </c>
      <c r="BY250" s="17">
        <v>0</v>
      </c>
      <c r="BZ250" s="17">
        <v>0</v>
      </c>
      <c r="CA250" s="17">
        <v>0</v>
      </c>
      <c r="CB250" s="17"/>
      <c r="CC250" s="17">
        <v>0</v>
      </c>
      <c r="CD250" s="17">
        <v>0</v>
      </c>
      <c r="CE250" s="17">
        <v>0</v>
      </c>
      <c r="CF250" s="17">
        <v>0</v>
      </c>
      <c r="CG250" s="19">
        <v>1754</v>
      </c>
      <c r="CH250" s="19">
        <v>11754</v>
      </c>
      <c r="CI250" s="19">
        <v>25000</v>
      </c>
      <c r="CJ250" s="19">
        <v>4000</v>
      </c>
      <c r="CK250" s="17">
        <v>0</v>
      </c>
      <c r="CL250" s="19">
        <v>252654</v>
      </c>
      <c r="CM250" s="19">
        <v>194000</v>
      </c>
      <c r="CN250" s="17">
        <v>0</v>
      </c>
      <c r="CO250" s="19">
        <v>41900</v>
      </c>
      <c r="CP250" s="23">
        <v>100000</v>
      </c>
      <c r="CQ250" s="59" t="s">
        <v>101</v>
      </c>
      <c r="CR250" s="60">
        <f>V250</f>
        <v>0.82000000000000006</v>
      </c>
      <c r="CS250" s="59">
        <v>270000</v>
      </c>
      <c r="CT250" s="67">
        <f>CS250-(CS250*0.1)</f>
        <v>243000</v>
      </c>
      <c r="CU250" s="25">
        <f t="shared" si="50"/>
        <v>199260.00000000003</v>
      </c>
      <c r="CV250" s="25">
        <f t="shared" si="45"/>
        <v>199260.00000000003</v>
      </c>
      <c r="CW250" s="25">
        <f t="shared" si="46"/>
        <v>199260.00000000003</v>
      </c>
      <c r="CX250" s="67">
        <f t="shared" si="47"/>
        <v>199260.00000000003</v>
      </c>
      <c r="CY250" s="25">
        <f t="shared" si="48"/>
        <v>39852.000000000007</v>
      </c>
      <c r="CZ250" s="52">
        <f t="shared" si="49"/>
        <v>0.3985200000000001</v>
      </c>
      <c r="DB250" s="67"/>
      <c r="DC250" s="67"/>
      <c r="DD250" s="28"/>
      <c r="DE250" s="24" t="s">
        <v>79</v>
      </c>
    </row>
    <row r="251" spans="1:109" ht="24.95" hidden="1" customHeight="1" x14ac:dyDescent="0.3">
      <c r="A251" s="13" t="s">
        <v>60</v>
      </c>
      <c r="B251" s="14" t="s">
        <v>61</v>
      </c>
      <c r="C251" s="14" t="s">
        <v>62</v>
      </c>
      <c r="D251" s="15" t="s">
        <v>63</v>
      </c>
      <c r="E251" s="15" t="s">
        <v>64</v>
      </c>
      <c r="F251" s="16">
        <v>38231</v>
      </c>
      <c r="G251" s="15" t="s">
        <v>446</v>
      </c>
      <c r="H251" s="15" t="s">
        <v>447</v>
      </c>
      <c r="I251" s="15" t="s">
        <v>466</v>
      </c>
      <c r="J251" s="15" t="s">
        <v>643</v>
      </c>
      <c r="K251" s="15" t="s">
        <v>450</v>
      </c>
      <c r="L251" s="15" t="s">
        <v>490</v>
      </c>
      <c r="M251" s="17">
        <v>0</v>
      </c>
      <c r="N251" s="17">
        <v>0.3</v>
      </c>
      <c r="O251" s="17">
        <v>0.03</v>
      </c>
      <c r="P251" s="17">
        <v>0</v>
      </c>
      <c r="Q251" s="17">
        <v>0</v>
      </c>
      <c r="R251" s="17">
        <v>1.1000000000000001</v>
      </c>
      <c r="S251" s="17">
        <v>0</v>
      </c>
      <c r="T251" s="17">
        <v>0</v>
      </c>
      <c r="U251" s="17"/>
      <c r="V251" s="17">
        <f t="shared" si="41"/>
        <v>1.4300000000000002</v>
      </c>
      <c r="W251" s="17">
        <f t="shared" si="42"/>
        <v>0.03</v>
      </c>
      <c r="X251" s="17">
        <f t="shared" si="43"/>
        <v>1.4000000000000001</v>
      </c>
      <c r="Y251" s="20">
        <f t="shared" si="44"/>
        <v>97.902097902097893</v>
      </c>
      <c r="Z251" s="17">
        <v>699</v>
      </c>
      <c r="AA251" s="17">
        <v>720</v>
      </c>
      <c r="AB251" s="17"/>
      <c r="AC251" s="17"/>
      <c r="AD251" s="17"/>
      <c r="AE251" s="17"/>
      <c r="AF251" s="17">
        <v>671</v>
      </c>
      <c r="AG251" s="17">
        <v>691</v>
      </c>
      <c r="AH251" s="17"/>
      <c r="AI251" s="17"/>
      <c r="AJ251" s="17"/>
      <c r="AK251" s="17"/>
      <c r="AL251" s="17"/>
      <c r="AM251" s="17"/>
      <c r="AN251" s="17"/>
      <c r="AO251" s="17"/>
      <c r="AP251" s="17">
        <v>0</v>
      </c>
      <c r="AQ251" s="17">
        <v>0</v>
      </c>
      <c r="AR251" s="17">
        <v>0</v>
      </c>
      <c r="AS251" s="19">
        <v>127000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0</v>
      </c>
      <c r="BR251" s="50"/>
      <c r="BS251" s="50"/>
      <c r="BT251" s="19">
        <v>183000</v>
      </c>
      <c r="BU251" s="17">
        <v>0</v>
      </c>
      <c r="BV251" s="19">
        <v>188000</v>
      </c>
      <c r="BW251" s="17">
        <v>0</v>
      </c>
      <c r="BX251" s="17">
        <v>0</v>
      </c>
      <c r="BY251" s="17">
        <v>0</v>
      </c>
      <c r="BZ251" s="17">
        <v>0</v>
      </c>
      <c r="CA251" s="17">
        <v>0</v>
      </c>
      <c r="CB251" s="17"/>
      <c r="CC251" s="17">
        <v>0</v>
      </c>
      <c r="CD251" s="17">
        <v>0</v>
      </c>
      <c r="CE251" s="17">
        <v>0</v>
      </c>
      <c r="CF251" s="17">
        <v>0</v>
      </c>
      <c r="CG251" s="19">
        <v>607432</v>
      </c>
      <c r="CH251" s="19">
        <v>12625</v>
      </c>
      <c r="CI251" s="19">
        <v>125298</v>
      </c>
      <c r="CJ251" s="19">
        <v>523444</v>
      </c>
      <c r="CK251" s="19">
        <v>790443</v>
      </c>
      <c r="CL251" s="17">
        <v>0</v>
      </c>
      <c r="CM251" s="19">
        <v>963742</v>
      </c>
      <c r="CN251" s="17">
        <v>0</v>
      </c>
      <c r="CO251" s="17">
        <v>0</v>
      </c>
      <c r="CP251" s="23">
        <v>127000</v>
      </c>
      <c r="CQ251" s="59" t="s">
        <v>101</v>
      </c>
      <c r="CR251" s="60">
        <f>V251</f>
        <v>1.4300000000000002</v>
      </c>
      <c r="CS251" s="59">
        <v>290000</v>
      </c>
      <c r="CT251" s="67">
        <f>CS251-(CS251*0.1)</f>
        <v>261000</v>
      </c>
      <c r="CU251" s="25">
        <f t="shared" si="50"/>
        <v>373230.00000000006</v>
      </c>
      <c r="CV251" s="25">
        <f t="shared" si="45"/>
        <v>373230.00000000006</v>
      </c>
      <c r="CW251" s="25">
        <f t="shared" si="46"/>
        <v>373230.00000000006</v>
      </c>
      <c r="CX251" s="67">
        <f t="shared" si="47"/>
        <v>373230.00000000006</v>
      </c>
      <c r="CY251" s="25">
        <f t="shared" si="48"/>
        <v>74646.000000000015</v>
      </c>
      <c r="CZ251" s="52">
        <f t="shared" si="49"/>
        <v>0.5877637795275592</v>
      </c>
      <c r="DB251" s="67"/>
      <c r="DC251" s="67"/>
      <c r="DD251" s="61">
        <f>AG251/(W251*2080)</f>
        <v>11.073717948717949</v>
      </c>
      <c r="DE251" s="49" t="s">
        <v>118</v>
      </c>
    </row>
    <row r="252" spans="1:109" ht="24.95" hidden="1" customHeight="1" x14ac:dyDescent="0.3">
      <c r="A252" s="13" t="s">
        <v>65</v>
      </c>
      <c r="B252" s="14" t="s">
        <v>61</v>
      </c>
      <c r="C252" s="14" t="s">
        <v>62</v>
      </c>
      <c r="D252" s="15" t="s">
        <v>63</v>
      </c>
      <c r="E252" s="15" t="s">
        <v>66</v>
      </c>
      <c r="F252" s="16">
        <v>37865</v>
      </c>
      <c r="G252" s="15" t="s">
        <v>446</v>
      </c>
      <c r="H252" s="15" t="s">
        <v>447</v>
      </c>
      <c r="I252" s="15" t="s">
        <v>466</v>
      </c>
      <c r="J252" s="15" t="s">
        <v>643</v>
      </c>
      <c r="K252" s="15" t="s">
        <v>450</v>
      </c>
      <c r="L252" s="15" t="s">
        <v>490</v>
      </c>
      <c r="M252" s="17">
        <v>14.64</v>
      </c>
      <c r="N252" s="17">
        <v>0</v>
      </c>
      <c r="O252" s="17">
        <v>3.64</v>
      </c>
      <c r="P252" s="17">
        <v>0.98</v>
      </c>
      <c r="Q252" s="17">
        <v>8.32</v>
      </c>
      <c r="R252" s="17">
        <v>10.6</v>
      </c>
      <c r="S252" s="17">
        <v>0</v>
      </c>
      <c r="T252" s="17">
        <v>0</v>
      </c>
      <c r="U252" s="17"/>
      <c r="V252" s="17">
        <f t="shared" si="41"/>
        <v>38.18</v>
      </c>
      <c r="W252" s="17">
        <f t="shared" si="42"/>
        <v>26.6</v>
      </c>
      <c r="X252" s="17">
        <f t="shared" si="43"/>
        <v>11.58</v>
      </c>
      <c r="Y252" s="20">
        <f t="shared" si="44"/>
        <v>30.330015715034047</v>
      </c>
      <c r="Z252" s="19">
        <v>119162</v>
      </c>
      <c r="AA252" s="19">
        <v>119300</v>
      </c>
      <c r="AB252" s="17"/>
      <c r="AC252" s="17"/>
      <c r="AD252" s="17"/>
      <c r="AE252" s="17"/>
      <c r="AF252" s="19">
        <v>37438</v>
      </c>
      <c r="AG252" s="19">
        <v>37481</v>
      </c>
      <c r="AH252" s="17"/>
      <c r="AI252" s="17"/>
      <c r="AJ252" s="17"/>
      <c r="AK252" s="17"/>
      <c r="AL252" s="17"/>
      <c r="AM252" s="17"/>
      <c r="AN252" s="17"/>
      <c r="AO252" s="17"/>
      <c r="AP252" s="19">
        <v>225000</v>
      </c>
      <c r="AQ252" s="19">
        <v>250000</v>
      </c>
      <c r="AR252" s="17">
        <v>0</v>
      </c>
      <c r="AS252" s="19">
        <v>1227300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7">
        <v>0</v>
      </c>
      <c r="BP252" s="17">
        <v>0</v>
      </c>
      <c r="BQ252" s="17">
        <v>0</v>
      </c>
      <c r="BR252" s="50"/>
      <c r="BS252" s="50"/>
      <c r="BT252" s="19">
        <v>3734000</v>
      </c>
      <c r="BU252" s="19">
        <v>3360000</v>
      </c>
      <c r="BV252" s="19">
        <v>3864000</v>
      </c>
      <c r="BW252" s="17">
        <v>0</v>
      </c>
      <c r="BX252" s="17">
        <v>0</v>
      </c>
      <c r="BY252" s="17">
        <v>0</v>
      </c>
      <c r="BZ252" s="17">
        <v>0</v>
      </c>
      <c r="CA252" s="17">
        <v>0</v>
      </c>
      <c r="CB252" s="17"/>
      <c r="CC252" s="19">
        <v>3324854</v>
      </c>
      <c r="CD252" s="19">
        <v>772477</v>
      </c>
      <c r="CE252" s="19">
        <v>1200000</v>
      </c>
      <c r="CF252" s="17">
        <v>0</v>
      </c>
      <c r="CG252" s="19">
        <v>11164305</v>
      </c>
      <c r="CH252" s="19">
        <v>15082564</v>
      </c>
      <c r="CI252" s="19">
        <v>6600157</v>
      </c>
      <c r="CJ252" s="19">
        <v>6766405</v>
      </c>
      <c r="CK252" s="19">
        <v>17998913</v>
      </c>
      <c r="CL252" s="19">
        <v>18531261</v>
      </c>
      <c r="CM252" s="19">
        <v>19687862</v>
      </c>
      <c r="CN252" s="19">
        <v>225000</v>
      </c>
      <c r="CO252" s="19">
        <v>250000</v>
      </c>
      <c r="CP252" s="23">
        <v>1227300</v>
      </c>
      <c r="CQ252" s="59" t="s">
        <v>101</v>
      </c>
      <c r="CR252" s="60">
        <f>V252</f>
        <v>38.18</v>
      </c>
      <c r="CS252" s="59">
        <v>290000</v>
      </c>
      <c r="CT252" s="67">
        <f>CS252-(CS252*0.1)</f>
        <v>261000</v>
      </c>
      <c r="CU252" s="25">
        <f t="shared" si="50"/>
        <v>9964980</v>
      </c>
      <c r="CV252" s="25">
        <f t="shared" si="45"/>
        <v>9964980</v>
      </c>
      <c r="CW252" s="25">
        <f t="shared" si="46"/>
        <v>9964980</v>
      </c>
      <c r="CX252" s="67">
        <f t="shared" si="47"/>
        <v>9964980</v>
      </c>
      <c r="CY252" s="25">
        <f t="shared" si="48"/>
        <v>1992996</v>
      </c>
      <c r="CZ252" s="52">
        <f t="shared" si="49"/>
        <v>1.6238865802982156</v>
      </c>
      <c r="DB252" s="67"/>
      <c r="DC252" s="67"/>
      <c r="DD252" s="61">
        <f>AG252/(W252*2080)</f>
        <v>0.67743276460381718</v>
      </c>
      <c r="DE252" s="49" t="s">
        <v>79</v>
      </c>
    </row>
    <row r="253" spans="1:109" s="99" customFormat="1" ht="24.95" customHeight="1" x14ac:dyDescent="0.3">
      <c r="A253" s="88" t="s">
        <v>67</v>
      </c>
      <c r="B253" s="89" t="s">
        <v>159</v>
      </c>
      <c r="C253" s="14" t="s">
        <v>68</v>
      </c>
      <c r="D253" s="90" t="s">
        <v>69</v>
      </c>
      <c r="E253" s="90" t="s">
        <v>70</v>
      </c>
      <c r="F253" s="16">
        <v>39678</v>
      </c>
      <c r="G253" s="15" t="s">
        <v>457</v>
      </c>
      <c r="H253" s="15" t="s">
        <v>458</v>
      </c>
      <c r="I253" s="15" t="s">
        <v>459</v>
      </c>
      <c r="J253" s="90" t="s">
        <v>460</v>
      </c>
      <c r="K253" s="90" t="s">
        <v>461</v>
      </c>
      <c r="L253" s="90" t="s">
        <v>490</v>
      </c>
      <c r="M253" s="17">
        <v>0</v>
      </c>
      <c r="N253" s="17">
        <v>0</v>
      </c>
      <c r="O253" s="17">
        <v>0</v>
      </c>
      <c r="P253" s="17">
        <v>0</v>
      </c>
      <c r="Q253" s="17">
        <v>3.3</v>
      </c>
      <c r="R253" s="17">
        <v>6.6</v>
      </c>
      <c r="S253" s="17">
        <v>0</v>
      </c>
      <c r="T253" s="17">
        <v>0</v>
      </c>
      <c r="U253" s="17"/>
      <c r="V253" s="91">
        <f t="shared" si="41"/>
        <v>9.8999999999999986</v>
      </c>
      <c r="W253" s="91">
        <f t="shared" si="42"/>
        <v>3.3</v>
      </c>
      <c r="X253" s="91">
        <f t="shared" si="43"/>
        <v>6.6</v>
      </c>
      <c r="Y253" s="92">
        <f t="shared" si="44"/>
        <v>66.666666666666671</v>
      </c>
      <c r="Z253" s="19">
        <v>1100</v>
      </c>
      <c r="AA253" s="19">
        <v>1300</v>
      </c>
      <c r="AB253" s="17"/>
      <c r="AC253" s="17"/>
      <c r="AD253" s="17"/>
      <c r="AE253" s="17"/>
      <c r="AF253" s="19">
        <v>7601</v>
      </c>
      <c r="AG253" s="19">
        <v>8762</v>
      </c>
      <c r="AH253" s="17"/>
      <c r="AI253" s="17"/>
      <c r="AJ253" s="17"/>
      <c r="AK253" s="17"/>
      <c r="AL253" s="17"/>
      <c r="AM253" s="17"/>
      <c r="AN253" s="17"/>
      <c r="AO253" s="17"/>
      <c r="AP253" s="19">
        <v>152400</v>
      </c>
      <c r="AQ253" s="93">
        <v>129000</v>
      </c>
      <c r="AR253" s="17">
        <v>0</v>
      </c>
      <c r="AS253" s="19">
        <v>430140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17">
        <v>0</v>
      </c>
      <c r="BL253" s="17">
        <v>0</v>
      </c>
      <c r="BM253" s="17">
        <v>0</v>
      </c>
      <c r="BN253" s="17">
        <v>0</v>
      </c>
      <c r="BO253" s="17">
        <v>0</v>
      </c>
      <c r="BP253" s="17">
        <v>0</v>
      </c>
      <c r="BQ253" s="17">
        <v>0</v>
      </c>
      <c r="BR253" s="50"/>
      <c r="BS253" s="50"/>
      <c r="BT253" s="93">
        <v>649251</v>
      </c>
      <c r="BU253" s="93">
        <v>131000</v>
      </c>
      <c r="BV253" s="93">
        <v>150000</v>
      </c>
      <c r="BW253" s="91">
        <v>0</v>
      </c>
      <c r="BX253" s="17">
        <v>0</v>
      </c>
      <c r="BY253" s="17">
        <v>0</v>
      </c>
      <c r="BZ253" s="17">
        <v>0</v>
      </c>
      <c r="CA253" s="17">
        <v>0</v>
      </c>
      <c r="CB253" s="17"/>
      <c r="CC253" s="19">
        <v>1155775</v>
      </c>
      <c r="CD253" s="19">
        <v>5106460</v>
      </c>
      <c r="CE253" s="19">
        <v>4881417</v>
      </c>
      <c r="CF253" s="17">
        <v>0</v>
      </c>
      <c r="CG253" s="19">
        <v>471951</v>
      </c>
      <c r="CH253" s="17">
        <v>0</v>
      </c>
      <c r="CI253" s="17">
        <v>0</v>
      </c>
      <c r="CJ253" s="17">
        <v>0</v>
      </c>
      <c r="CK253" s="93">
        <v>2429377</v>
      </c>
      <c r="CL253" s="93">
        <v>5366460</v>
      </c>
      <c r="CM253" s="93">
        <v>5461557</v>
      </c>
      <c r="CN253" s="93">
        <v>152400</v>
      </c>
      <c r="CO253" s="93">
        <v>129000</v>
      </c>
      <c r="CP253" s="94">
        <v>430140</v>
      </c>
      <c r="CQ253" s="95" t="s">
        <v>101</v>
      </c>
      <c r="CR253" s="96">
        <f>V253</f>
        <v>9.8999999999999986</v>
      </c>
      <c r="CS253" s="95">
        <v>270000</v>
      </c>
      <c r="CT253" s="95">
        <f>CS253-(CS253*0.1)-(CS253*0.1)</f>
        <v>216000</v>
      </c>
      <c r="CU253" s="95">
        <f t="shared" si="50"/>
        <v>2138399.9999999995</v>
      </c>
      <c r="CV253" s="95">
        <f t="shared" si="45"/>
        <v>2138399.9999999995</v>
      </c>
      <c r="CW253" s="95">
        <f t="shared" si="46"/>
        <v>2138399.9999999995</v>
      </c>
      <c r="CX253" s="95">
        <f t="shared" si="47"/>
        <v>2138399.9999999995</v>
      </c>
      <c r="CY253" s="95">
        <f t="shared" si="48"/>
        <v>427679.99999999994</v>
      </c>
      <c r="CZ253" s="52">
        <f>DB253/CP253</f>
        <v>0.34872367136281213</v>
      </c>
      <c r="DA253" s="67">
        <f>CY253</f>
        <v>427679.99999999994</v>
      </c>
      <c r="DB253" s="95">
        <v>150000</v>
      </c>
      <c r="DC253" s="95" t="s">
        <v>160</v>
      </c>
      <c r="DD253" s="97">
        <f>AG253/(W253*2080)</f>
        <v>1.2765151515151516</v>
      </c>
      <c r="DE253" s="98" t="s">
        <v>118</v>
      </c>
    </row>
    <row r="254" spans="1:109" ht="24.95" hidden="1" customHeight="1" x14ac:dyDescent="0.3">
      <c r="A254" s="13" t="s">
        <v>174</v>
      </c>
      <c r="B254" s="14" t="s">
        <v>175</v>
      </c>
      <c r="C254" s="14" t="s">
        <v>176</v>
      </c>
      <c r="D254" s="15" t="s">
        <v>177</v>
      </c>
      <c r="E254" s="15" t="s">
        <v>178</v>
      </c>
      <c r="F254" s="16">
        <v>39314</v>
      </c>
      <c r="G254" s="15" t="s">
        <v>446</v>
      </c>
      <c r="H254" s="15" t="s">
        <v>447</v>
      </c>
      <c r="I254" s="15" t="s">
        <v>466</v>
      </c>
      <c r="J254" s="15" t="s">
        <v>126</v>
      </c>
      <c r="K254" s="15" t="s">
        <v>474</v>
      </c>
      <c r="L254" s="15" t="s">
        <v>483</v>
      </c>
      <c r="M254" s="17">
        <v>0</v>
      </c>
      <c r="N254" s="17">
        <v>0</v>
      </c>
      <c r="O254" s="17">
        <v>0.16</v>
      </c>
      <c r="P254" s="17">
        <v>0.22</v>
      </c>
      <c r="Q254" s="17">
        <v>1.4</v>
      </c>
      <c r="R254" s="17">
        <v>0.6</v>
      </c>
      <c r="S254" s="17">
        <v>2</v>
      </c>
      <c r="T254" s="17">
        <v>0.4</v>
      </c>
      <c r="U254" s="17"/>
      <c r="V254" s="17">
        <f t="shared" si="41"/>
        <v>2.38</v>
      </c>
      <c r="W254" s="17">
        <f t="shared" si="42"/>
        <v>1.5599999999999998</v>
      </c>
      <c r="X254" s="17">
        <f t="shared" si="43"/>
        <v>0.82</v>
      </c>
      <c r="Y254" s="20">
        <f t="shared" si="44"/>
        <v>34.45378151260504</v>
      </c>
      <c r="Z254" s="17">
        <v>50</v>
      </c>
      <c r="AA254" s="17">
        <v>49</v>
      </c>
      <c r="AB254" s="17"/>
      <c r="AC254" s="17"/>
      <c r="AD254" s="17"/>
      <c r="AE254" s="17"/>
      <c r="AF254" s="17">
        <v>661</v>
      </c>
      <c r="AG254" s="17">
        <v>625</v>
      </c>
      <c r="AH254" s="17"/>
      <c r="AI254" s="17"/>
      <c r="AJ254" s="17"/>
      <c r="AK254" s="17"/>
      <c r="AL254" s="17"/>
      <c r="AM254" s="17"/>
      <c r="AN254" s="17"/>
      <c r="AO254" s="17"/>
      <c r="AP254" s="17">
        <v>0</v>
      </c>
      <c r="AQ254" s="19">
        <v>106400</v>
      </c>
      <c r="AR254" s="17">
        <v>0</v>
      </c>
      <c r="AS254" s="19">
        <v>226125</v>
      </c>
      <c r="AT254" s="17">
        <v>0</v>
      </c>
      <c r="AU254" s="17">
        <v>0</v>
      </c>
      <c r="AV254" s="17">
        <v>0</v>
      </c>
      <c r="AW254" s="17">
        <v>0</v>
      </c>
      <c r="AX254" s="19">
        <v>320000</v>
      </c>
      <c r="AY254" s="19">
        <v>15000</v>
      </c>
      <c r="AZ254" s="17">
        <v>0</v>
      </c>
      <c r="BA254" s="19">
        <v>187000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7">
        <v>0</v>
      </c>
      <c r="BP254" s="17">
        <v>0</v>
      </c>
      <c r="BQ254" s="17">
        <v>0</v>
      </c>
      <c r="BR254" s="50"/>
      <c r="BS254" s="50"/>
      <c r="BT254" s="19">
        <v>408000</v>
      </c>
      <c r="BU254" s="19">
        <v>521000</v>
      </c>
      <c r="BV254" s="19">
        <v>521000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/>
      <c r="CC254" s="17">
        <v>0</v>
      </c>
      <c r="CD254" s="17">
        <v>0</v>
      </c>
      <c r="CE254" s="17">
        <v>0</v>
      </c>
      <c r="CF254" s="17">
        <v>0</v>
      </c>
      <c r="CG254" s="19">
        <v>299000</v>
      </c>
      <c r="CH254" s="19">
        <v>201263</v>
      </c>
      <c r="CI254" s="17">
        <v>0</v>
      </c>
      <c r="CJ254" s="19">
        <v>523315</v>
      </c>
      <c r="CK254" s="19">
        <v>1027000</v>
      </c>
      <c r="CL254" s="19">
        <v>843663</v>
      </c>
      <c r="CM254" s="19">
        <v>1457440</v>
      </c>
      <c r="CN254" s="17">
        <v>0</v>
      </c>
      <c r="CO254" s="19">
        <v>106400</v>
      </c>
      <c r="CP254" s="23">
        <v>226125</v>
      </c>
      <c r="CQ254" s="59" t="s">
        <v>101</v>
      </c>
      <c r="CR254" s="60">
        <f>V254</f>
        <v>2.38</v>
      </c>
      <c r="CS254" s="59">
        <v>270000</v>
      </c>
      <c r="CT254" s="67">
        <f>CS254-(CS254*0.1)</f>
        <v>243000</v>
      </c>
      <c r="CU254" s="25">
        <f t="shared" si="50"/>
        <v>578340</v>
      </c>
      <c r="CV254" s="25">
        <f t="shared" si="45"/>
        <v>578340</v>
      </c>
      <c r="CW254" s="25">
        <f t="shared" si="46"/>
        <v>578340</v>
      </c>
      <c r="CX254" s="67">
        <f t="shared" si="47"/>
        <v>578340</v>
      </c>
      <c r="CY254" s="25">
        <f t="shared" si="48"/>
        <v>115668</v>
      </c>
      <c r="CZ254" s="52">
        <f t="shared" si="49"/>
        <v>0.51152238805970152</v>
      </c>
      <c r="DB254" s="67"/>
      <c r="DC254" s="67"/>
      <c r="DD254" s="28"/>
      <c r="DE254" s="24" t="s">
        <v>80</v>
      </c>
    </row>
    <row r="255" spans="1:109" ht="24.95" hidden="1" customHeight="1" x14ac:dyDescent="0.3">
      <c r="A255" s="13" t="s">
        <v>179</v>
      </c>
      <c r="B255" s="14" t="s">
        <v>180</v>
      </c>
      <c r="C255" s="14" t="s">
        <v>181</v>
      </c>
      <c r="D255" s="15" t="s">
        <v>182</v>
      </c>
      <c r="E255" s="15" t="s">
        <v>183</v>
      </c>
      <c r="F255" s="16">
        <v>39230</v>
      </c>
      <c r="G255" s="15" t="s">
        <v>446</v>
      </c>
      <c r="H255" s="15" t="s">
        <v>447</v>
      </c>
      <c r="I255" s="15" t="s">
        <v>448</v>
      </c>
      <c r="J255" s="15" t="s">
        <v>481</v>
      </c>
      <c r="K255" s="15" t="s">
        <v>184</v>
      </c>
      <c r="L255" s="15" t="s">
        <v>596</v>
      </c>
      <c r="M255" s="17">
        <v>0</v>
      </c>
      <c r="N255" s="17">
        <v>0</v>
      </c>
      <c r="O255" s="17">
        <v>2.96</v>
      </c>
      <c r="P255" s="17">
        <v>0.03</v>
      </c>
      <c r="Q255" s="17">
        <v>0</v>
      </c>
      <c r="R255" s="17">
        <v>0.87</v>
      </c>
      <c r="S255" s="17">
        <v>0</v>
      </c>
      <c r="T255" s="17">
        <v>0</v>
      </c>
      <c r="U255" s="17"/>
      <c r="V255" s="17">
        <f t="shared" si="41"/>
        <v>3.86</v>
      </c>
      <c r="W255" s="17">
        <f t="shared" si="42"/>
        <v>2.96</v>
      </c>
      <c r="X255" s="17">
        <f t="shared" si="43"/>
        <v>0.9</v>
      </c>
      <c r="Y255" s="20">
        <f t="shared" si="44"/>
        <v>23.316062176165804</v>
      </c>
      <c r="Z255" s="17">
        <v>30</v>
      </c>
      <c r="AA255" s="17">
        <v>10</v>
      </c>
      <c r="AB255" s="17">
        <v>8</v>
      </c>
      <c r="AC255" s="17">
        <v>7</v>
      </c>
      <c r="AD255" s="17"/>
      <c r="AE255" s="17"/>
      <c r="AF255" s="19">
        <v>4121</v>
      </c>
      <c r="AG255" s="19">
        <v>4000</v>
      </c>
      <c r="AH255" s="17"/>
      <c r="AI255" s="17"/>
      <c r="AJ255" s="17">
        <v>0</v>
      </c>
      <c r="AK255" s="17">
        <v>4</v>
      </c>
      <c r="AL255" s="17">
        <v>8</v>
      </c>
      <c r="AM255" s="17">
        <v>8</v>
      </c>
      <c r="AN255" s="17">
        <v>0</v>
      </c>
      <c r="AO255" s="17">
        <v>20</v>
      </c>
      <c r="AP255" s="17">
        <v>0</v>
      </c>
      <c r="AQ255" s="17">
        <v>0</v>
      </c>
      <c r="AR255" s="17">
        <v>0</v>
      </c>
      <c r="AS255" s="19">
        <v>287310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9">
        <v>22140</v>
      </c>
      <c r="BG255" s="19">
        <v>19316</v>
      </c>
      <c r="BH255" s="19">
        <v>20000</v>
      </c>
      <c r="BI255" s="17">
        <v>0</v>
      </c>
      <c r="BJ255" s="19">
        <v>31655</v>
      </c>
      <c r="BK255" s="19">
        <v>33450</v>
      </c>
      <c r="BL255" s="19">
        <v>6300</v>
      </c>
      <c r="BM255" s="17">
        <v>0</v>
      </c>
      <c r="BN255" s="17">
        <v>0</v>
      </c>
      <c r="BO255" s="17">
        <v>0</v>
      </c>
      <c r="BP255" s="17">
        <v>0</v>
      </c>
      <c r="BQ255" s="17">
        <v>0</v>
      </c>
      <c r="BR255" s="50">
        <f>10000*12*AC255</f>
        <v>840000</v>
      </c>
      <c r="BS255" s="50"/>
      <c r="BT255" s="19">
        <v>325000</v>
      </c>
      <c r="BU255" s="19">
        <v>325000</v>
      </c>
      <c r="BV255" s="19">
        <v>92000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/>
      <c r="CC255" s="17">
        <v>0</v>
      </c>
      <c r="CD255" s="17">
        <v>0</v>
      </c>
      <c r="CE255" s="17">
        <v>0</v>
      </c>
      <c r="CF255" s="17">
        <v>0</v>
      </c>
      <c r="CG255" s="19">
        <v>994122</v>
      </c>
      <c r="CH255" s="19">
        <v>1107034</v>
      </c>
      <c r="CI255" s="19">
        <v>345000</v>
      </c>
      <c r="CJ255" s="19">
        <v>201500</v>
      </c>
      <c r="CK255" s="19">
        <v>1066560</v>
      </c>
      <c r="CL255" s="19">
        <v>1031502</v>
      </c>
      <c r="CM255" s="19">
        <v>952110</v>
      </c>
      <c r="CN255" s="17">
        <v>0</v>
      </c>
      <c r="CO255" s="17">
        <v>0</v>
      </c>
      <c r="CP255" s="23">
        <v>287310</v>
      </c>
      <c r="CQ255" s="59" t="s">
        <v>72</v>
      </c>
      <c r="CR255" s="59">
        <f>AC255</f>
        <v>7</v>
      </c>
      <c r="CS255" s="59">
        <v>250000</v>
      </c>
      <c r="CT255" s="67">
        <f>CS255+(CS255*0.1)</f>
        <v>275000</v>
      </c>
      <c r="CU255" s="25">
        <f t="shared" si="50"/>
        <v>1925000</v>
      </c>
      <c r="CV255" s="25">
        <f t="shared" si="45"/>
        <v>1085000</v>
      </c>
      <c r="CW255" s="25">
        <f t="shared" si="46"/>
        <v>1085000</v>
      </c>
      <c r="CX255" s="67">
        <f t="shared" si="47"/>
        <v>1085000</v>
      </c>
      <c r="CY255" s="25">
        <f t="shared" si="48"/>
        <v>217000</v>
      </c>
      <c r="CZ255" s="52">
        <f t="shared" si="49"/>
        <v>0.75528175141832865</v>
      </c>
      <c r="DB255" s="67"/>
      <c r="DC255" s="67"/>
      <c r="DD255" s="28"/>
      <c r="DE255" s="24" t="s">
        <v>96</v>
      </c>
    </row>
    <row r="256" spans="1:109" ht="24.95" customHeight="1" x14ac:dyDescent="0.3">
      <c r="A256" s="13" t="s">
        <v>185</v>
      </c>
      <c r="B256" s="14" t="s">
        <v>186</v>
      </c>
      <c r="C256" s="14" t="s">
        <v>187</v>
      </c>
      <c r="D256" s="15" t="s">
        <v>188</v>
      </c>
      <c r="E256" s="15" t="s">
        <v>189</v>
      </c>
      <c r="F256" s="16">
        <v>39264</v>
      </c>
      <c r="G256" s="15" t="s">
        <v>457</v>
      </c>
      <c r="H256" s="15" t="s">
        <v>458</v>
      </c>
      <c r="I256" s="15" t="s">
        <v>459</v>
      </c>
      <c r="J256" s="15" t="s">
        <v>460</v>
      </c>
      <c r="K256" s="15" t="s">
        <v>461</v>
      </c>
      <c r="L256" s="15" t="s">
        <v>462</v>
      </c>
      <c r="M256" s="17">
        <v>0.5</v>
      </c>
      <c r="N256" s="17">
        <v>0</v>
      </c>
      <c r="O256" s="17">
        <v>0</v>
      </c>
      <c r="P256" s="17">
        <v>0.04</v>
      </c>
      <c r="Q256" s="17">
        <v>0.9</v>
      </c>
      <c r="R256" s="17">
        <v>0.5</v>
      </c>
      <c r="S256" s="17">
        <v>0</v>
      </c>
      <c r="T256" s="17">
        <v>0</v>
      </c>
      <c r="U256" s="17"/>
      <c r="V256" s="17">
        <f t="shared" si="41"/>
        <v>1.94</v>
      </c>
      <c r="W256" s="17">
        <f t="shared" si="42"/>
        <v>1.4</v>
      </c>
      <c r="X256" s="17">
        <f t="shared" si="43"/>
        <v>0.54</v>
      </c>
      <c r="Y256" s="20">
        <f t="shared" si="44"/>
        <v>27.835051546391753</v>
      </c>
      <c r="Z256" s="19">
        <v>1023</v>
      </c>
      <c r="AA256" s="19">
        <v>1200</v>
      </c>
      <c r="AB256" s="17"/>
      <c r="AC256" s="17"/>
      <c r="AD256" s="17"/>
      <c r="AE256" s="17"/>
      <c r="AF256" s="17">
        <v>511</v>
      </c>
      <c r="AG256" s="17">
        <v>600</v>
      </c>
      <c r="AH256" s="17"/>
      <c r="AI256" s="17"/>
      <c r="AJ256" s="17"/>
      <c r="AK256" s="17"/>
      <c r="AL256" s="17"/>
      <c r="AM256" s="17"/>
      <c r="AN256" s="17"/>
      <c r="AO256" s="17"/>
      <c r="AP256" s="19">
        <v>18000</v>
      </c>
      <c r="AQ256" s="19">
        <v>77900</v>
      </c>
      <c r="AR256" s="17">
        <v>0</v>
      </c>
      <c r="AS256" s="19">
        <v>204000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7">
        <v>0</v>
      </c>
      <c r="BR256" s="50"/>
      <c r="BS256" s="50"/>
      <c r="BT256" s="19">
        <v>662000</v>
      </c>
      <c r="BU256" s="19">
        <v>187000</v>
      </c>
      <c r="BV256" s="17">
        <v>0</v>
      </c>
      <c r="BW256" s="19">
        <v>187000</v>
      </c>
      <c r="BX256" s="17">
        <v>0</v>
      </c>
      <c r="BY256" s="17">
        <v>0</v>
      </c>
      <c r="BZ256" s="17">
        <v>0</v>
      </c>
      <c r="CA256" s="17">
        <v>0</v>
      </c>
      <c r="CB256" s="17"/>
      <c r="CC256" s="17">
        <v>0</v>
      </c>
      <c r="CD256" s="17">
        <v>0</v>
      </c>
      <c r="CE256" s="17">
        <v>0</v>
      </c>
      <c r="CF256" s="17">
        <v>0</v>
      </c>
      <c r="CG256" s="19">
        <v>350695</v>
      </c>
      <c r="CH256" s="19">
        <v>549348</v>
      </c>
      <c r="CI256" s="17">
        <v>0</v>
      </c>
      <c r="CJ256" s="19">
        <v>391000</v>
      </c>
      <c r="CK256" s="19">
        <v>1030695</v>
      </c>
      <c r="CL256" s="19">
        <v>814248</v>
      </c>
      <c r="CM256" s="19">
        <v>782000</v>
      </c>
      <c r="CN256" s="19">
        <v>18000</v>
      </c>
      <c r="CO256" s="19">
        <v>77900</v>
      </c>
      <c r="CP256" s="23">
        <v>204000</v>
      </c>
      <c r="CQ256" s="59" t="s">
        <v>101</v>
      </c>
      <c r="CR256" s="60">
        <f>V256</f>
        <v>1.94</v>
      </c>
      <c r="CS256" s="59">
        <v>270000</v>
      </c>
      <c r="CT256" s="67">
        <f>CS256-(CS256*0.1)</f>
        <v>243000</v>
      </c>
      <c r="CU256" s="25">
        <f t="shared" si="50"/>
        <v>471420</v>
      </c>
      <c r="CV256" s="25">
        <f t="shared" si="45"/>
        <v>471420</v>
      </c>
      <c r="CW256" s="25">
        <f t="shared" si="46"/>
        <v>471420</v>
      </c>
      <c r="CX256" s="67">
        <f t="shared" si="47"/>
        <v>471420</v>
      </c>
      <c r="CY256" s="25">
        <f t="shared" si="48"/>
        <v>94284</v>
      </c>
      <c r="CZ256" s="52">
        <f>DB256/CP256</f>
        <v>0</v>
      </c>
      <c r="DA256" s="67">
        <v>0</v>
      </c>
      <c r="DB256" s="67">
        <v>0</v>
      </c>
      <c r="DC256" s="67" t="s">
        <v>161</v>
      </c>
      <c r="DD256" s="61">
        <f>AG256/(W256*2080)</f>
        <v>0.20604395604395603</v>
      </c>
      <c r="DE256" s="24" t="s">
        <v>115</v>
      </c>
    </row>
    <row r="257" spans="1:109" ht="24.95" hidden="1" customHeight="1" x14ac:dyDescent="0.3">
      <c r="A257" s="13" t="s">
        <v>190</v>
      </c>
      <c r="B257" s="14" t="s">
        <v>191</v>
      </c>
      <c r="C257" s="14" t="s">
        <v>192</v>
      </c>
      <c r="D257" s="15" t="s">
        <v>193</v>
      </c>
      <c r="E257" s="15" t="s">
        <v>194</v>
      </c>
      <c r="F257" s="16">
        <v>39083</v>
      </c>
      <c r="G257" s="15" t="s">
        <v>446</v>
      </c>
      <c r="H257" s="15" t="s">
        <v>447</v>
      </c>
      <c r="I257" s="15" t="s">
        <v>448</v>
      </c>
      <c r="J257" s="15" t="s">
        <v>581</v>
      </c>
      <c r="K257" s="15" t="s">
        <v>482</v>
      </c>
      <c r="L257" s="15" t="s">
        <v>483</v>
      </c>
      <c r="M257" s="17">
        <v>2.2999999999999998</v>
      </c>
      <c r="N257" s="17">
        <v>3.3</v>
      </c>
      <c r="O257" s="17">
        <v>0.09</v>
      </c>
      <c r="P257" s="17">
        <v>0</v>
      </c>
      <c r="Q257" s="17">
        <v>6.8</v>
      </c>
      <c r="R257" s="17">
        <v>2.7</v>
      </c>
      <c r="S257" s="17">
        <v>1</v>
      </c>
      <c r="T257" s="17">
        <v>0.15</v>
      </c>
      <c r="U257" s="17"/>
      <c r="V257" s="17">
        <f t="shared" si="41"/>
        <v>15.189999999999998</v>
      </c>
      <c r="W257" s="17">
        <f t="shared" si="42"/>
        <v>9.19</v>
      </c>
      <c r="X257" s="17">
        <f t="shared" si="43"/>
        <v>6</v>
      </c>
      <c r="Y257" s="20">
        <f t="shared" si="44"/>
        <v>39.499670836076376</v>
      </c>
      <c r="Z257" s="17">
        <v>14</v>
      </c>
      <c r="AA257" s="17">
        <v>14</v>
      </c>
      <c r="AB257" s="17">
        <v>14</v>
      </c>
      <c r="AC257" s="17">
        <v>14</v>
      </c>
      <c r="AD257" s="17"/>
      <c r="AE257" s="17"/>
      <c r="AF257" s="17"/>
      <c r="AG257" s="17"/>
      <c r="AH257" s="17"/>
      <c r="AI257" s="17"/>
      <c r="AJ257" s="17">
        <v>0</v>
      </c>
      <c r="AK257" s="17">
        <v>5</v>
      </c>
      <c r="AL257" s="17">
        <v>6</v>
      </c>
      <c r="AM257" s="17">
        <v>3</v>
      </c>
      <c r="AN257" s="17">
        <v>0</v>
      </c>
      <c r="AO257" s="17">
        <v>14</v>
      </c>
      <c r="AP257" s="19">
        <v>500000</v>
      </c>
      <c r="AQ257" s="19">
        <v>2410500</v>
      </c>
      <c r="AR257" s="17">
        <v>0</v>
      </c>
      <c r="AS257" s="19">
        <v>2793700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9">
        <v>6528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9">
        <v>469539</v>
      </c>
      <c r="BG257" s="19">
        <v>531744</v>
      </c>
      <c r="BH257" s="17">
        <v>0</v>
      </c>
      <c r="BI257" s="19">
        <v>742000</v>
      </c>
      <c r="BJ257" s="19">
        <v>547575</v>
      </c>
      <c r="BK257" s="19">
        <v>604422</v>
      </c>
      <c r="BL257" s="17">
        <v>0</v>
      </c>
      <c r="BM257" s="19">
        <v>627000</v>
      </c>
      <c r="BN257" s="19">
        <v>190940</v>
      </c>
      <c r="BO257" s="19">
        <v>249664</v>
      </c>
      <c r="BP257" s="17">
        <v>0</v>
      </c>
      <c r="BQ257" s="19">
        <v>200000</v>
      </c>
      <c r="BR257" s="50">
        <f>7000*12*AC257</f>
        <v>1176000</v>
      </c>
      <c r="BS257" s="50"/>
      <c r="BT257" s="19">
        <v>2903000</v>
      </c>
      <c r="BU257" s="19">
        <v>1914000</v>
      </c>
      <c r="BV257" s="19">
        <v>1556000</v>
      </c>
      <c r="BW257" s="17">
        <v>0</v>
      </c>
      <c r="BX257" s="17">
        <v>0</v>
      </c>
      <c r="BY257" s="17">
        <v>0</v>
      </c>
      <c r="BZ257" s="17">
        <v>0</v>
      </c>
      <c r="CA257" s="19">
        <v>23000</v>
      </c>
      <c r="CB257" s="19">
        <f>3000*12*(AL257+AM257)</f>
        <v>324000</v>
      </c>
      <c r="CC257" s="19">
        <v>20000</v>
      </c>
      <c r="CD257" s="19">
        <v>412906</v>
      </c>
      <c r="CE257" s="17">
        <v>0</v>
      </c>
      <c r="CF257" s="19">
        <v>541000</v>
      </c>
      <c r="CG257" s="19">
        <v>661178</v>
      </c>
      <c r="CH257" s="19">
        <v>773021</v>
      </c>
      <c r="CI257" s="19">
        <v>254600</v>
      </c>
      <c r="CJ257" s="19">
        <v>62700</v>
      </c>
      <c r="CK257" s="19">
        <v>5274688</v>
      </c>
      <c r="CL257" s="19">
        <v>6338051</v>
      </c>
      <c r="CM257" s="19">
        <v>6800000</v>
      </c>
      <c r="CN257" s="19">
        <v>500000</v>
      </c>
      <c r="CO257" s="19">
        <v>2410500</v>
      </c>
      <c r="CP257" s="23">
        <v>2793700</v>
      </c>
      <c r="CQ257" s="59" t="s">
        <v>72</v>
      </c>
      <c r="CR257" s="59">
        <f>AC257</f>
        <v>14</v>
      </c>
      <c r="CS257" s="59">
        <v>320000</v>
      </c>
      <c r="CT257" s="67">
        <f>CS257-(CS257*0.1)+(CS257*0.1)</f>
        <v>320000</v>
      </c>
      <c r="CU257" s="25">
        <f t="shared" si="50"/>
        <v>4480000</v>
      </c>
      <c r="CV257" s="25">
        <f t="shared" si="45"/>
        <v>2980000</v>
      </c>
      <c r="CW257" s="25">
        <f t="shared" si="46"/>
        <v>2980000</v>
      </c>
      <c r="CX257" s="67">
        <f t="shared" si="47"/>
        <v>2980000</v>
      </c>
      <c r="CY257" s="25">
        <f t="shared" si="48"/>
        <v>596000</v>
      </c>
      <c r="CZ257" s="52">
        <f t="shared" si="49"/>
        <v>0.21333715144790064</v>
      </c>
      <c r="DB257" s="67"/>
      <c r="DC257" s="67"/>
      <c r="DD257" s="28"/>
      <c r="DE257" s="49" t="s">
        <v>100</v>
      </c>
    </row>
    <row r="258" spans="1:109" ht="24.95" hidden="1" customHeight="1" x14ac:dyDescent="0.3">
      <c r="A258" s="13" t="s">
        <v>195</v>
      </c>
      <c r="B258" s="14" t="s">
        <v>196</v>
      </c>
      <c r="C258" s="14" t="s">
        <v>197</v>
      </c>
      <c r="D258" s="15" t="s">
        <v>198</v>
      </c>
      <c r="E258" s="15" t="s">
        <v>199</v>
      </c>
      <c r="F258" s="16">
        <v>33001</v>
      </c>
      <c r="G258" s="15" t="s">
        <v>446</v>
      </c>
      <c r="H258" s="15" t="s">
        <v>447</v>
      </c>
      <c r="I258" s="15" t="s">
        <v>466</v>
      </c>
      <c r="J258" s="15" t="s">
        <v>126</v>
      </c>
      <c r="K258" s="15" t="s">
        <v>474</v>
      </c>
      <c r="L258" s="15" t="s">
        <v>483</v>
      </c>
      <c r="M258" s="17">
        <v>0</v>
      </c>
      <c r="N258" s="17">
        <v>0</v>
      </c>
      <c r="O258" s="17">
        <v>0</v>
      </c>
      <c r="P258" s="17">
        <v>0</v>
      </c>
      <c r="Q258" s="17">
        <v>0.97</v>
      </c>
      <c r="R258" s="17">
        <v>0.26</v>
      </c>
      <c r="S258" s="17">
        <v>0</v>
      </c>
      <c r="T258" s="17">
        <v>0</v>
      </c>
      <c r="U258" s="17"/>
      <c r="V258" s="17">
        <f t="shared" si="41"/>
        <v>1.23</v>
      </c>
      <c r="W258" s="17">
        <f t="shared" si="42"/>
        <v>0.97</v>
      </c>
      <c r="X258" s="17">
        <f t="shared" si="43"/>
        <v>0.26</v>
      </c>
      <c r="Y258" s="20">
        <f t="shared" si="44"/>
        <v>21.138211382113823</v>
      </c>
      <c r="Z258" s="17">
        <v>170</v>
      </c>
      <c r="AA258" s="17">
        <v>60</v>
      </c>
      <c r="AB258" s="17"/>
      <c r="AC258" s="17"/>
      <c r="AD258" s="17"/>
      <c r="AE258" s="17"/>
      <c r="AF258" s="17">
        <v>900</v>
      </c>
      <c r="AG258" s="19">
        <v>1600</v>
      </c>
      <c r="AH258" s="17"/>
      <c r="AI258" s="17"/>
      <c r="AJ258" s="17"/>
      <c r="AK258" s="17"/>
      <c r="AL258" s="17"/>
      <c r="AM258" s="17"/>
      <c r="AN258" s="17"/>
      <c r="AO258" s="17"/>
      <c r="AP258" s="17">
        <v>0</v>
      </c>
      <c r="AQ258" s="19">
        <v>55000</v>
      </c>
      <c r="AR258" s="17">
        <v>0</v>
      </c>
      <c r="AS258" s="19">
        <v>105871</v>
      </c>
      <c r="AT258" s="17">
        <v>0</v>
      </c>
      <c r="AU258" s="17">
        <v>0</v>
      </c>
      <c r="AV258" s="17">
        <v>0</v>
      </c>
      <c r="AW258" s="17">
        <v>0</v>
      </c>
      <c r="AX258" s="19">
        <v>400000</v>
      </c>
      <c r="AY258" s="19">
        <v>40000</v>
      </c>
      <c r="AZ258" s="17">
        <v>0</v>
      </c>
      <c r="BA258" s="19">
        <v>124067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17">
        <v>0</v>
      </c>
      <c r="BL258" s="17">
        <v>0</v>
      </c>
      <c r="BM258" s="17">
        <v>0</v>
      </c>
      <c r="BN258" s="17">
        <v>0</v>
      </c>
      <c r="BO258" s="17">
        <v>0</v>
      </c>
      <c r="BP258" s="17">
        <v>0</v>
      </c>
      <c r="BQ258" s="17">
        <v>0</v>
      </c>
      <c r="BR258" s="50"/>
      <c r="BS258" s="50"/>
      <c r="BT258" s="19">
        <v>95000</v>
      </c>
      <c r="BU258" s="17">
        <v>0</v>
      </c>
      <c r="BV258" s="19">
        <v>97000</v>
      </c>
      <c r="BW258" s="17">
        <v>0</v>
      </c>
      <c r="BX258" s="19">
        <v>40000</v>
      </c>
      <c r="BY258" s="19">
        <v>40000</v>
      </c>
      <c r="BZ258" s="19">
        <v>50000</v>
      </c>
      <c r="CA258" s="17">
        <v>0</v>
      </c>
      <c r="CB258" s="17"/>
      <c r="CC258" s="17">
        <v>0</v>
      </c>
      <c r="CD258" s="17">
        <v>0</v>
      </c>
      <c r="CE258" s="17">
        <v>0</v>
      </c>
      <c r="CF258" s="17">
        <v>0</v>
      </c>
      <c r="CG258" s="19">
        <v>205000</v>
      </c>
      <c r="CH258" s="19">
        <v>585000</v>
      </c>
      <c r="CI258" s="19">
        <v>185000</v>
      </c>
      <c r="CJ258" s="17">
        <v>0</v>
      </c>
      <c r="CK258" s="19">
        <v>740000</v>
      </c>
      <c r="CL258" s="19">
        <v>700000</v>
      </c>
      <c r="CM258" s="19">
        <v>561938</v>
      </c>
      <c r="CN258" s="17">
        <v>0</v>
      </c>
      <c r="CO258" s="19">
        <v>55000</v>
      </c>
      <c r="CP258" s="23">
        <v>105871</v>
      </c>
      <c r="CQ258" s="59" t="s">
        <v>101</v>
      </c>
      <c r="CR258" s="60">
        <f>V258</f>
        <v>1.23</v>
      </c>
      <c r="CS258" s="59">
        <v>270000</v>
      </c>
      <c r="CT258" s="67">
        <f>CS258</f>
        <v>270000</v>
      </c>
      <c r="CU258" s="25">
        <f t="shared" si="50"/>
        <v>332100</v>
      </c>
      <c r="CV258" s="25">
        <f t="shared" si="45"/>
        <v>332100</v>
      </c>
      <c r="CW258" s="25">
        <f t="shared" si="46"/>
        <v>332100</v>
      </c>
      <c r="CX258" s="67">
        <f t="shared" si="47"/>
        <v>332100</v>
      </c>
      <c r="CY258" s="25">
        <f t="shared" si="48"/>
        <v>66420</v>
      </c>
      <c r="CZ258" s="52">
        <f t="shared" si="49"/>
        <v>0.62736726771259366</v>
      </c>
      <c r="DB258" s="67"/>
      <c r="DC258" s="67"/>
      <c r="DD258" s="28"/>
      <c r="DE258" s="24"/>
    </row>
    <row r="259" spans="1:109" ht="24.95" customHeight="1" x14ac:dyDescent="0.3">
      <c r="A259" s="13" t="s">
        <v>200</v>
      </c>
      <c r="B259" s="14" t="s">
        <v>201</v>
      </c>
      <c r="C259" s="14" t="s">
        <v>197</v>
      </c>
      <c r="D259" s="15" t="s">
        <v>198</v>
      </c>
      <c r="E259" s="15" t="s">
        <v>202</v>
      </c>
      <c r="F259" s="16">
        <v>33001</v>
      </c>
      <c r="G259" s="15" t="s">
        <v>457</v>
      </c>
      <c r="H259" s="15" t="s">
        <v>458</v>
      </c>
      <c r="I259" s="15" t="s">
        <v>459</v>
      </c>
      <c r="J259" s="15" t="s">
        <v>460</v>
      </c>
      <c r="K259" s="15" t="s">
        <v>474</v>
      </c>
      <c r="L259" s="15" t="s">
        <v>462</v>
      </c>
      <c r="M259" s="17">
        <v>0</v>
      </c>
      <c r="N259" s="17">
        <v>0</v>
      </c>
      <c r="O259" s="17">
        <v>0.08</v>
      </c>
      <c r="P259" s="17">
        <v>0</v>
      </c>
      <c r="Q259" s="17">
        <v>0.94</v>
      </c>
      <c r="R259" s="17">
        <v>0.24</v>
      </c>
      <c r="S259" s="17">
        <v>0</v>
      </c>
      <c r="T259" s="17">
        <v>0</v>
      </c>
      <c r="U259" s="17">
        <v>4</v>
      </c>
      <c r="V259" s="17">
        <f t="shared" si="41"/>
        <v>1.26</v>
      </c>
      <c r="W259" s="17">
        <f t="shared" si="42"/>
        <v>1.02</v>
      </c>
      <c r="X259" s="17">
        <f t="shared" si="43"/>
        <v>0.24</v>
      </c>
      <c r="Y259" s="20">
        <f t="shared" si="44"/>
        <v>19.047619047619047</v>
      </c>
      <c r="Z259" s="17">
        <v>180</v>
      </c>
      <c r="AA259" s="17">
        <v>180</v>
      </c>
      <c r="AB259" s="17"/>
      <c r="AC259" s="17"/>
      <c r="AD259" s="17"/>
      <c r="AE259" s="17"/>
      <c r="AF259" s="17">
        <v>320</v>
      </c>
      <c r="AG259" s="17">
        <v>360</v>
      </c>
      <c r="AH259" s="17"/>
      <c r="AI259" s="17"/>
      <c r="AJ259" s="17"/>
      <c r="AK259" s="17"/>
      <c r="AL259" s="17"/>
      <c r="AM259" s="17"/>
      <c r="AN259" s="17"/>
      <c r="AO259" s="17"/>
      <c r="AP259" s="19">
        <v>85700</v>
      </c>
      <c r="AQ259" s="19">
        <v>38800</v>
      </c>
      <c r="AR259" s="17">
        <v>0</v>
      </c>
      <c r="AS259" s="19">
        <v>250519</v>
      </c>
      <c r="AT259" s="17">
        <v>0</v>
      </c>
      <c r="AU259" s="17">
        <v>0</v>
      </c>
      <c r="AV259" s="17">
        <v>0</v>
      </c>
      <c r="AW259" s="17">
        <v>0</v>
      </c>
      <c r="AX259" s="19">
        <v>54000</v>
      </c>
      <c r="AY259" s="19">
        <v>40000</v>
      </c>
      <c r="AZ259" s="17">
        <v>0</v>
      </c>
      <c r="BA259" s="19">
        <v>184000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7">
        <v>0</v>
      </c>
      <c r="BR259" s="50"/>
      <c r="BS259" s="50"/>
      <c r="BT259" s="19">
        <v>176000</v>
      </c>
      <c r="BU259" s="19">
        <v>218000</v>
      </c>
      <c r="BV259" s="19">
        <v>185000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/>
      <c r="CC259" s="17">
        <v>0</v>
      </c>
      <c r="CD259" s="17">
        <v>0</v>
      </c>
      <c r="CE259" s="17">
        <v>0</v>
      </c>
      <c r="CF259" s="17">
        <v>0</v>
      </c>
      <c r="CG259" s="19">
        <v>420000</v>
      </c>
      <c r="CH259" s="19">
        <v>388200</v>
      </c>
      <c r="CI259" s="19">
        <v>65279</v>
      </c>
      <c r="CJ259" s="17">
        <v>0</v>
      </c>
      <c r="CK259" s="19">
        <v>735700</v>
      </c>
      <c r="CL259" s="19">
        <v>685000</v>
      </c>
      <c r="CM259" s="19">
        <v>684798</v>
      </c>
      <c r="CN259" s="19">
        <v>85700</v>
      </c>
      <c r="CO259" s="19">
        <v>38800</v>
      </c>
      <c r="CP259" s="27">
        <v>250519.2</v>
      </c>
      <c r="CQ259" s="59" t="s">
        <v>101</v>
      </c>
      <c r="CR259" s="60">
        <f>V259</f>
        <v>1.26</v>
      </c>
      <c r="CS259" s="59">
        <v>270000</v>
      </c>
      <c r="CT259" s="67">
        <f>CS259+(CS259*0.1)</f>
        <v>297000</v>
      </c>
      <c r="CU259" s="25">
        <f t="shared" si="50"/>
        <v>374220</v>
      </c>
      <c r="CV259" s="25">
        <f t="shared" si="45"/>
        <v>374220</v>
      </c>
      <c r="CW259" s="25">
        <f t="shared" si="46"/>
        <v>374220</v>
      </c>
      <c r="CX259" s="67">
        <f t="shared" si="47"/>
        <v>374220</v>
      </c>
      <c r="CY259" s="25">
        <f t="shared" si="48"/>
        <v>74844</v>
      </c>
      <c r="CZ259" s="52">
        <f>DB259/CP259</f>
        <v>0.25946115108143408</v>
      </c>
      <c r="DA259" s="67">
        <f>CY259</f>
        <v>74844</v>
      </c>
      <c r="DB259" s="67">
        <v>65000</v>
      </c>
      <c r="DC259" s="67" t="s">
        <v>162</v>
      </c>
      <c r="DD259" s="61">
        <f>AG259/(W259*2080)</f>
        <v>0.16968325791855204</v>
      </c>
      <c r="DE259" s="24" t="s">
        <v>111</v>
      </c>
    </row>
    <row r="260" spans="1:109" ht="24.95" hidden="1" customHeight="1" x14ac:dyDescent="0.3">
      <c r="A260" s="13" t="s">
        <v>203</v>
      </c>
      <c r="B260" s="14" t="s">
        <v>204</v>
      </c>
      <c r="C260" s="14" t="s">
        <v>205</v>
      </c>
      <c r="D260" s="15" t="s">
        <v>206</v>
      </c>
      <c r="E260" s="15" t="s">
        <v>207</v>
      </c>
      <c r="F260" s="16">
        <v>39116</v>
      </c>
      <c r="G260" s="15" t="s">
        <v>446</v>
      </c>
      <c r="H260" s="15" t="s">
        <v>447</v>
      </c>
      <c r="I260" s="15" t="s">
        <v>448</v>
      </c>
      <c r="J260" s="15" t="s">
        <v>653</v>
      </c>
      <c r="K260" s="15" t="s">
        <v>482</v>
      </c>
      <c r="L260" s="15" t="s">
        <v>475</v>
      </c>
      <c r="M260" s="17">
        <v>10</v>
      </c>
      <c r="N260" s="17">
        <v>0</v>
      </c>
      <c r="O260" s="17">
        <v>0</v>
      </c>
      <c r="P260" s="17">
        <v>0</v>
      </c>
      <c r="Q260" s="17">
        <v>27.5</v>
      </c>
      <c r="R260" s="17">
        <v>7.75</v>
      </c>
      <c r="S260" s="17">
        <v>0</v>
      </c>
      <c r="T260" s="17">
        <v>0</v>
      </c>
      <c r="U260" s="17"/>
      <c r="V260" s="17">
        <f t="shared" ref="V260:V293" si="55">M260+N260+O260+P260+Q260+R260</f>
        <v>45.25</v>
      </c>
      <c r="W260" s="17">
        <f t="shared" ref="W260:W293" si="56">M260+O260+Q260</f>
        <v>37.5</v>
      </c>
      <c r="X260" s="17">
        <f t="shared" ref="X260:X293" si="57">N260+P260+R260</f>
        <v>7.75</v>
      </c>
      <c r="Y260" s="20">
        <f t="shared" ref="Y260:Y293" si="58">(X260/V260)*100</f>
        <v>17.127071823204421</v>
      </c>
      <c r="Z260" s="17">
        <v>32</v>
      </c>
      <c r="AA260" s="17">
        <v>35</v>
      </c>
      <c r="AB260" s="17">
        <v>34</v>
      </c>
      <c r="AC260" s="17">
        <v>35</v>
      </c>
      <c r="AD260" s="17"/>
      <c r="AE260" s="17"/>
      <c r="AF260" s="17"/>
      <c r="AG260" s="17"/>
      <c r="AH260" s="17"/>
      <c r="AI260" s="17"/>
      <c r="AJ260" s="17">
        <v>8</v>
      </c>
      <c r="AK260" s="17">
        <v>16</v>
      </c>
      <c r="AL260" s="17">
        <v>10</v>
      </c>
      <c r="AM260" s="17">
        <v>1</v>
      </c>
      <c r="AN260" s="17">
        <v>0</v>
      </c>
      <c r="AO260" s="17">
        <v>35</v>
      </c>
      <c r="AP260" s="19">
        <v>486700</v>
      </c>
      <c r="AQ260" s="19">
        <v>2816600</v>
      </c>
      <c r="AR260" s="17">
        <v>0</v>
      </c>
      <c r="AS260" s="19">
        <v>3961920</v>
      </c>
      <c r="AT260" s="17">
        <v>0</v>
      </c>
      <c r="AU260" s="17">
        <v>0</v>
      </c>
      <c r="AV260" s="17">
        <v>0</v>
      </c>
      <c r="AW260" s="17">
        <v>0</v>
      </c>
      <c r="AX260" s="19">
        <v>15000</v>
      </c>
      <c r="AY260" s="19">
        <v>45000</v>
      </c>
      <c r="AZ260" s="17">
        <v>0</v>
      </c>
      <c r="BA260" s="19">
        <v>30000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9">
        <v>3824500</v>
      </c>
      <c r="BK260" s="19">
        <v>3726571</v>
      </c>
      <c r="BL260" s="19">
        <v>3800000</v>
      </c>
      <c r="BM260" s="17">
        <v>0</v>
      </c>
      <c r="BN260" s="19">
        <v>186000</v>
      </c>
      <c r="BO260" s="19">
        <v>108785</v>
      </c>
      <c r="BP260" s="19">
        <v>200000</v>
      </c>
      <c r="BQ260" s="17">
        <v>0</v>
      </c>
      <c r="BR260" s="50">
        <f>4000*12*AC260</f>
        <v>1680000</v>
      </c>
      <c r="BS260" s="50"/>
      <c r="BT260" s="19">
        <v>8110000</v>
      </c>
      <c r="BU260" s="19">
        <v>5677000</v>
      </c>
      <c r="BV260" s="19">
        <v>5677000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/>
      <c r="CC260" s="17">
        <v>0</v>
      </c>
      <c r="CD260" s="17">
        <v>0</v>
      </c>
      <c r="CE260" s="17">
        <v>0</v>
      </c>
      <c r="CF260" s="17">
        <v>0</v>
      </c>
      <c r="CG260" s="19">
        <v>1222000</v>
      </c>
      <c r="CH260" s="19">
        <v>1392000</v>
      </c>
      <c r="CI260" s="17">
        <v>0</v>
      </c>
      <c r="CJ260" s="19">
        <v>1950000</v>
      </c>
      <c r="CK260" s="19">
        <v>13694200</v>
      </c>
      <c r="CL260" s="19">
        <v>13683956</v>
      </c>
      <c r="CM260" s="19">
        <v>15618920</v>
      </c>
      <c r="CN260" s="19">
        <v>486700</v>
      </c>
      <c r="CO260" s="19">
        <v>2816600</v>
      </c>
      <c r="CP260" s="23">
        <v>3961920</v>
      </c>
      <c r="CQ260" s="59" t="s">
        <v>72</v>
      </c>
      <c r="CR260" s="59">
        <f>AC260</f>
        <v>35</v>
      </c>
      <c r="CS260" s="59">
        <v>260000</v>
      </c>
      <c r="CT260" s="67">
        <f>CS260</f>
        <v>260000</v>
      </c>
      <c r="CU260" s="25">
        <f t="shared" ref="CU260:CU293" si="59">CR260*CT260</f>
        <v>9100000</v>
      </c>
      <c r="CV260" s="25">
        <f t="shared" ref="CV260:CV293" si="60">CU260-BR260-BS260-CB260</f>
        <v>7420000</v>
      </c>
      <c r="CW260" s="25">
        <f t="shared" ref="CW260:CW293" si="61">CV260-BD260-BE260</f>
        <v>7420000</v>
      </c>
      <c r="CX260" s="67">
        <f t="shared" ref="CX260:CX293" si="62">CW260</f>
        <v>7420000</v>
      </c>
      <c r="CY260" s="25">
        <f t="shared" ref="CY260:CY293" si="63">CX260*0.2</f>
        <v>1484000</v>
      </c>
      <c r="CZ260" s="52">
        <f t="shared" ref="CZ260:CZ292" si="64">CY260/CP260</f>
        <v>0.37456586705435746</v>
      </c>
      <c r="DB260" s="67"/>
      <c r="DC260" s="67"/>
      <c r="DD260" s="28"/>
      <c r="DE260" s="24"/>
    </row>
    <row r="261" spans="1:109" ht="24.95" hidden="1" customHeight="1" x14ac:dyDescent="0.3">
      <c r="A261" s="13" t="s">
        <v>208</v>
      </c>
      <c r="B261" s="14" t="s">
        <v>209</v>
      </c>
      <c r="C261" s="14" t="s">
        <v>205</v>
      </c>
      <c r="D261" s="15" t="s">
        <v>206</v>
      </c>
      <c r="E261" s="15" t="s">
        <v>210</v>
      </c>
      <c r="F261" s="16">
        <v>39419</v>
      </c>
      <c r="G261" s="15" t="s">
        <v>446</v>
      </c>
      <c r="H261" s="15" t="s">
        <v>447</v>
      </c>
      <c r="I261" s="15" t="s">
        <v>448</v>
      </c>
      <c r="J261" s="15" t="s">
        <v>473</v>
      </c>
      <c r="K261" s="15" t="s">
        <v>474</v>
      </c>
      <c r="L261" s="15" t="s">
        <v>475</v>
      </c>
      <c r="M261" s="17">
        <v>0</v>
      </c>
      <c r="N261" s="17">
        <v>0</v>
      </c>
      <c r="O261" s="17">
        <v>0</v>
      </c>
      <c r="P261" s="17">
        <v>0</v>
      </c>
      <c r="Q261" s="17">
        <v>8.5</v>
      </c>
      <c r="R261" s="17">
        <v>5.55</v>
      </c>
      <c r="S261" s="17">
        <v>0</v>
      </c>
      <c r="T261" s="17">
        <v>0</v>
      </c>
      <c r="U261" s="17">
        <v>5</v>
      </c>
      <c r="V261" s="17">
        <f t="shared" si="55"/>
        <v>14.05</v>
      </c>
      <c r="W261" s="17">
        <f t="shared" si="56"/>
        <v>8.5</v>
      </c>
      <c r="X261" s="17">
        <f t="shared" si="57"/>
        <v>5.55</v>
      </c>
      <c r="Y261" s="20">
        <f t="shared" si="58"/>
        <v>39.5017793594306</v>
      </c>
      <c r="Z261" s="17">
        <v>59</v>
      </c>
      <c r="AA261" s="17">
        <v>60</v>
      </c>
      <c r="AB261" s="17"/>
      <c r="AC261" s="17"/>
      <c r="AD261" s="17">
        <v>52</v>
      </c>
      <c r="AE261" s="17">
        <v>52</v>
      </c>
      <c r="AF261" s="19">
        <v>37426</v>
      </c>
      <c r="AG261" s="19">
        <v>40104</v>
      </c>
      <c r="AH261" s="17"/>
      <c r="AI261" s="17"/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9">
        <v>510000</v>
      </c>
      <c r="AQ261" s="19">
        <v>724500</v>
      </c>
      <c r="AR261" s="17">
        <v>0</v>
      </c>
      <c r="AS261" s="19">
        <v>1870540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9">
        <v>15000</v>
      </c>
      <c r="BB261" s="17">
        <v>0</v>
      </c>
      <c r="BC261" s="17">
        <v>0</v>
      </c>
      <c r="BD261" s="17">
        <v>0</v>
      </c>
      <c r="BE261" s="17">
        <v>0</v>
      </c>
      <c r="BF261" s="19">
        <v>470700</v>
      </c>
      <c r="BG261" s="19">
        <v>709000</v>
      </c>
      <c r="BH261" s="19">
        <v>1000000</v>
      </c>
      <c r="BI261" s="17">
        <v>0</v>
      </c>
      <c r="BJ261" s="19">
        <v>250000</v>
      </c>
      <c r="BK261" s="19">
        <v>176000</v>
      </c>
      <c r="BL261" s="19">
        <v>290000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50"/>
      <c r="BS261" s="50">
        <f>80*AG261</f>
        <v>3208320</v>
      </c>
      <c r="BT261" s="19">
        <v>4284000</v>
      </c>
      <c r="BU261" s="19">
        <v>4195000</v>
      </c>
      <c r="BV261" s="19">
        <v>3124000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/>
      <c r="CC261" s="17">
        <v>0</v>
      </c>
      <c r="CD261" s="17">
        <v>0</v>
      </c>
      <c r="CE261" s="17">
        <v>0</v>
      </c>
      <c r="CF261" s="17">
        <v>0</v>
      </c>
      <c r="CG261" s="19">
        <v>1202000</v>
      </c>
      <c r="CH261" s="19">
        <v>952000</v>
      </c>
      <c r="CI261" s="17">
        <v>0</v>
      </c>
      <c r="CJ261" s="19">
        <v>850000</v>
      </c>
      <c r="CK261" s="19">
        <v>6574700</v>
      </c>
      <c r="CL261" s="19">
        <v>6546500</v>
      </c>
      <c r="CM261" s="19">
        <v>7149540</v>
      </c>
      <c r="CN261" s="19">
        <v>510000</v>
      </c>
      <c r="CO261" s="19">
        <v>724500</v>
      </c>
      <c r="CP261" s="23">
        <v>1870540</v>
      </c>
      <c r="CQ261" s="59" t="s">
        <v>78</v>
      </c>
      <c r="CR261" s="59">
        <f>AE261</f>
        <v>52</v>
      </c>
      <c r="CS261" s="59">
        <v>160000</v>
      </c>
      <c r="CT261" s="67">
        <f>CS261-(CS261*0.1)</f>
        <v>144000</v>
      </c>
      <c r="CU261" s="25">
        <f t="shared" si="59"/>
        <v>7488000</v>
      </c>
      <c r="CV261" s="25">
        <f t="shared" si="60"/>
        <v>4279680</v>
      </c>
      <c r="CW261" s="25">
        <f t="shared" si="61"/>
        <v>4279680</v>
      </c>
      <c r="CX261" s="67">
        <f t="shared" si="62"/>
        <v>4279680</v>
      </c>
      <c r="CY261" s="25">
        <f t="shared" si="63"/>
        <v>855936</v>
      </c>
      <c r="CZ261" s="52">
        <f t="shared" si="64"/>
        <v>0.45758764848653333</v>
      </c>
      <c r="DB261" s="67"/>
      <c r="DC261" s="67"/>
      <c r="DD261" s="28"/>
      <c r="DE261" s="49" t="s">
        <v>84</v>
      </c>
    </row>
    <row r="262" spans="1:109" ht="24.95" customHeight="1" x14ac:dyDescent="0.3">
      <c r="A262" s="13" t="s">
        <v>211</v>
      </c>
      <c r="B262" s="14" t="s">
        <v>212</v>
      </c>
      <c r="C262" s="14" t="s">
        <v>213</v>
      </c>
      <c r="D262" s="15" t="s">
        <v>214</v>
      </c>
      <c r="E262" s="15" t="s">
        <v>215</v>
      </c>
      <c r="F262" s="16">
        <v>37257</v>
      </c>
      <c r="G262" s="15" t="s">
        <v>457</v>
      </c>
      <c r="H262" s="15" t="s">
        <v>458</v>
      </c>
      <c r="I262" s="15" t="s">
        <v>459</v>
      </c>
      <c r="J262" s="15" t="s">
        <v>460</v>
      </c>
      <c r="K262" s="15" t="s">
        <v>474</v>
      </c>
      <c r="L262" s="15" t="s">
        <v>462</v>
      </c>
      <c r="M262" s="17">
        <v>0</v>
      </c>
      <c r="N262" s="17">
        <v>0</v>
      </c>
      <c r="O262" s="17">
        <v>0</v>
      </c>
      <c r="P262" s="17">
        <v>0.05</v>
      </c>
      <c r="Q262" s="17">
        <v>1.35</v>
      </c>
      <c r="R262" s="17">
        <v>0.25</v>
      </c>
      <c r="S262" s="17">
        <v>0</v>
      </c>
      <c r="T262" s="17">
        <v>0</v>
      </c>
      <c r="U262" s="17"/>
      <c r="V262" s="17">
        <f t="shared" si="55"/>
        <v>1.6500000000000001</v>
      </c>
      <c r="W262" s="17">
        <f t="shared" si="56"/>
        <v>1.35</v>
      </c>
      <c r="X262" s="17">
        <f t="shared" si="57"/>
        <v>0.3</v>
      </c>
      <c r="Y262" s="20">
        <f t="shared" si="58"/>
        <v>18.18181818181818</v>
      </c>
      <c r="Z262" s="17">
        <v>379</v>
      </c>
      <c r="AA262" s="17">
        <v>500</v>
      </c>
      <c r="AB262" s="17"/>
      <c r="AC262" s="17"/>
      <c r="AD262" s="17"/>
      <c r="AE262" s="17"/>
      <c r="AF262" s="17">
        <v>601</v>
      </c>
      <c r="AG262" s="17">
        <v>800</v>
      </c>
      <c r="AH262" s="17"/>
      <c r="AI262" s="17"/>
      <c r="AJ262" s="17"/>
      <c r="AK262" s="17"/>
      <c r="AL262" s="17"/>
      <c r="AM262" s="17"/>
      <c r="AN262" s="17"/>
      <c r="AO262" s="17"/>
      <c r="AP262" s="17">
        <v>0</v>
      </c>
      <c r="AQ262" s="19">
        <v>34200</v>
      </c>
      <c r="AR262" s="17">
        <v>0</v>
      </c>
      <c r="AS262" s="19">
        <v>132000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50"/>
      <c r="BS262" s="50"/>
      <c r="BT262" s="19">
        <v>493000</v>
      </c>
      <c r="BU262" s="19">
        <v>443000</v>
      </c>
      <c r="BV262" s="19">
        <v>214000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/>
      <c r="CC262" s="17">
        <v>0</v>
      </c>
      <c r="CD262" s="17">
        <v>0</v>
      </c>
      <c r="CE262" s="17">
        <v>0</v>
      </c>
      <c r="CF262" s="17">
        <v>0</v>
      </c>
      <c r="CG262" s="19">
        <v>100000</v>
      </c>
      <c r="CH262" s="19">
        <v>100000</v>
      </c>
      <c r="CI262" s="17">
        <v>0</v>
      </c>
      <c r="CJ262" s="19">
        <v>131200</v>
      </c>
      <c r="CK262" s="19">
        <v>593000</v>
      </c>
      <c r="CL262" s="19">
        <v>477200</v>
      </c>
      <c r="CM262" s="19">
        <v>477200</v>
      </c>
      <c r="CN262" s="17">
        <v>0</v>
      </c>
      <c r="CO262" s="19">
        <v>34200</v>
      </c>
      <c r="CP262" s="23">
        <v>132000</v>
      </c>
      <c r="CQ262" s="59" t="s">
        <v>101</v>
      </c>
      <c r="CR262" s="60">
        <f>V262</f>
        <v>1.6500000000000001</v>
      </c>
      <c r="CS262" s="59">
        <v>270000</v>
      </c>
      <c r="CT262" s="67">
        <f>CS262-(CS262*0.2)</f>
        <v>216000</v>
      </c>
      <c r="CU262" s="25">
        <f t="shared" si="59"/>
        <v>356400</v>
      </c>
      <c r="CV262" s="25">
        <f t="shared" si="60"/>
        <v>356400</v>
      </c>
      <c r="CW262" s="25">
        <f t="shared" si="61"/>
        <v>356400</v>
      </c>
      <c r="CX262" s="67">
        <f t="shared" si="62"/>
        <v>356400</v>
      </c>
      <c r="CY262" s="25">
        <f t="shared" si="63"/>
        <v>71280</v>
      </c>
      <c r="CZ262" s="52">
        <f>DB262/CP262</f>
        <v>0.49242424242424243</v>
      </c>
      <c r="DA262" s="67">
        <f>CY262</f>
        <v>71280</v>
      </c>
      <c r="DB262" s="67">
        <v>65000</v>
      </c>
      <c r="DC262" s="67" t="s">
        <v>163</v>
      </c>
      <c r="DD262" s="61">
        <f>AG262/(W262*2080)</f>
        <v>0.28490028490028491</v>
      </c>
      <c r="DE262" s="24" t="s">
        <v>111</v>
      </c>
    </row>
    <row r="263" spans="1:109" ht="24.95" hidden="1" customHeight="1" x14ac:dyDescent="0.3">
      <c r="A263" s="13" t="s">
        <v>216</v>
      </c>
      <c r="B263" s="14" t="s">
        <v>217</v>
      </c>
      <c r="C263" s="14" t="s">
        <v>218</v>
      </c>
      <c r="D263" s="15" t="s">
        <v>219</v>
      </c>
      <c r="E263" s="15" t="s">
        <v>220</v>
      </c>
      <c r="F263" s="16">
        <v>39359</v>
      </c>
      <c r="G263" s="15" t="s">
        <v>446</v>
      </c>
      <c r="H263" s="15" t="s">
        <v>447</v>
      </c>
      <c r="I263" s="15" t="s">
        <v>466</v>
      </c>
      <c r="J263" s="15" t="s">
        <v>496</v>
      </c>
      <c r="K263" s="15" t="s">
        <v>482</v>
      </c>
      <c r="L263" s="15" t="s">
        <v>542</v>
      </c>
      <c r="M263" s="17">
        <v>0</v>
      </c>
      <c r="N263" s="17">
        <v>0</v>
      </c>
      <c r="O263" s="17">
        <v>0.26</v>
      </c>
      <c r="P263" s="17">
        <v>0.31</v>
      </c>
      <c r="Q263" s="17">
        <v>2.5</v>
      </c>
      <c r="R263" s="17">
        <v>1</v>
      </c>
      <c r="S263" s="17">
        <v>0</v>
      </c>
      <c r="T263" s="17">
        <v>0</v>
      </c>
      <c r="U263" s="17">
        <v>4</v>
      </c>
      <c r="V263" s="17">
        <f t="shared" si="55"/>
        <v>4.07</v>
      </c>
      <c r="W263" s="17">
        <f t="shared" si="56"/>
        <v>2.76</v>
      </c>
      <c r="X263" s="17">
        <f t="shared" si="57"/>
        <v>1.31</v>
      </c>
      <c r="Y263" s="20">
        <f t="shared" si="58"/>
        <v>32.186732186732186</v>
      </c>
      <c r="Z263" s="17">
        <v>71</v>
      </c>
      <c r="AA263" s="17">
        <v>80</v>
      </c>
      <c r="AB263" s="17">
        <v>29</v>
      </c>
      <c r="AC263" s="17">
        <v>29</v>
      </c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9">
        <v>435800</v>
      </c>
      <c r="AQ263" s="19">
        <v>640200</v>
      </c>
      <c r="AR263" s="17">
        <v>0</v>
      </c>
      <c r="AS263" s="19">
        <v>660000</v>
      </c>
      <c r="AT263" s="17">
        <v>0</v>
      </c>
      <c r="AU263" s="17">
        <v>0</v>
      </c>
      <c r="AV263" s="17">
        <v>0</v>
      </c>
      <c r="AW263" s="17">
        <v>0</v>
      </c>
      <c r="AX263" s="19">
        <v>167769</v>
      </c>
      <c r="AY263" s="19">
        <v>100000</v>
      </c>
      <c r="AZ263" s="19">
        <v>100000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9">
        <v>442258</v>
      </c>
      <c r="BK263" s="19">
        <v>380789</v>
      </c>
      <c r="BL263" s="19">
        <v>66000</v>
      </c>
      <c r="BM263" s="19">
        <v>384000</v>
      </c>
      <c r="BN263" s="19">
        <v>44965</v>
      </c>
      <c r="BO263" s="19">
        <v>46770</v>
      </c>
      <c r="BP263" s="17">
        <v>0</v>
      </c>
      <c r="BQ263" s="19">
        <v>50000</v>
      </c>
      <c r="BR263" s="50"/>
      <c r="BS263" s="50"/>
      <c r="BT263" s="19">
        <v>1446000</v>
      </c>
      <c r="BU263" s="19">
        <v>1565000</v>
      </c>
      <c r="BV263" s="19">
        <v>1476000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/>
      <c r="CC263" s="17">
        <v>0</v>
      </c>
      <c r="CD263" s="17">
        <v>0</v>
      </c>
      <c r="CE263" s="17">
        <v>0</v>
      </c>
      <c r="CF263" s="17">
        <v>0</v>
      </c>
      <c r="CG263" s="17">
        <v>0</v>
      </c>
      <c r="CH263" s="19">
        <v>22000</v>
      </c>
      <c r="CI263" s="17">
        <v>0</v>
      </c>
      <c r="CJ263" s="19">
        <v>24000</v>
      </c>
      <c r="CK263" s="19">
        <v>2536792</v>
      </c>
      <c r="CL263" s="19">
        <v>2754759</v>
      </c>
      <c r="CM263" s="19">
        <v>2760000</v>
      </c>
      <c r="CN263" s="19">
        <v>435800</v>
      </c>
      <c r="CO263" s="19">
        <v>640200</v>
      </c>
      <c r="CP263" s="23">
        <v>660000</v>
      </c>
      <c r="CQ263" s="59" t="s">
        <v>72</v>
      </c>
      <c r="CR263" s="59">
        <f>AC263</f>
        <v>29</v>
      </c>
      <c r="CS263" s="59">
        <v>110000</v>
      </c>
      <c r="CT263" s="67">
        <f t="shared" ref="CT263:CT268" si="65">CS263</f>
        <v>110000</v>
      </c>
      <c r="CU263" s="25">
        <f t="shared" si="59"/>
        <v>3190000</v>
      </c>
      <c r="CV263" s="25">
        <f t="shared" si="60"/>
        <v>3190000</v>
      </c>
      <c r="CW263" s="25">
        <f t="shared" si="61"/>
        <v>3190000</v>
      </c>
      <c r="CX263" s="67">
        <f t="shared" si="62"/>
        <v>3190000</v>
      </c>
      <c r="CY263" s="25">
        <f t="shared" si="63"/>
        <v>638000</v>
      </c>
      <c r="CZ263" s="52">
        <f t="shared" si="64"/>
        <v>0.96666666666666667</v>
      </c>
      <c r="DB263" s="67"/>
      <c r="DC263" s="67"/>
      <c r="DD263" s="28"/>
      <c r="DE263" s="24"/>
    </row>
    <row r="264" spans="1:109" ht="24.95" hidden="1" customHeight="1" x14ac:dyDescent="0.3">
      <c r="A264" s="13" t="s">
        <v>221</v>
      </c>
      <c r="B264" s="14" t="s">
        <v>222</v>
      </c>
      <c r="C264" s="14" t="s">
        <v>218</v>
      </c>
      <c r="D264" s="15" t="s">
        <v>219</v>
      </c>
      <c r="E264" s="15" t="s">
        <v>223</v>
      </c>
      <c r="F264" s="16">
        <v>39359</v>
      </c>
      <c r="G264" s="15" t="s">
        <v>446</v>
      </c>
      <c r="H264" s="15" t="s">
        <v>447</v>
      </c>
      <c r="I264" s="15" t="s">
        <v>466</v>
      </c>
      <c r="J264" s="15" t="s">
        <v>626</v>
      </c>
      <c r="K264" s="15" t="s">
        <v>461</v>
      </c>
      <c r="L264" s="15" t="s">
        <v>542</v>
      </c>
      <c r="M264" s="17">
        <v>0</v>
      </c>
      <c r="N264" s="17">
        <v>0</v>
      </c>
      <c r="O264" s="17">
        <v>0.04</v>
      </c>
      <c r="P264" s="17">
        <v>0.01</v>
      </c>
      <c r="Q264" s="17">
        <v>1.55</v>
      </c>
      <c r="R264" s="17">
        <v>0.2</v>
      </c>
      <c r="S264" s="17">
        <v>0</v>
      </c>
      <c r="T264" s="17">
        <v>0</v>
      </c>
      <c r="U264" s="17">
        <v>3</v>
      </c>
      <c r="V264" s="17">
        <f t="shared" si="55"/>
        <v>1.8</v>
      </c>
      <c r="W264" s="17">
        <f t="shared" si="56"/>
        <v>1.59</v>
      </c>
      <c r="X264" s="17">
        <f t="shared" si="57"/>
        <v>0.21000000000000002</v>
      </c>
      <c r="Y264" s="20">
        <f t="shared" si="58"/>
        <v>11.666666666666666</v>
      </c>
      <c r="Z264" s="17">
        <v>110</v>
      </c>
      <c r="AA264" s="17">
        <v>110</v>
      </c>
      <c r="AB264" s="17"/>
      <c r="AC264" s="17"/>
      <c r="AD264" s="17"/>
      <c r="AE264" s="17"/>
      <c r="AF264" s="19">
        <v>1235</v>
      </c>
      <c r="AG264" s="19">
        <v>1392</v>
      </c>
      <c r="AH264" s="17"/>
      <c r="AI264" s="17"/>
      <c r="AJ264" s="17"/>
      <c r="AK264" s="17"/>
      <c r="AL264" s="17"/>
      <c r="AM264" s="17"/>
      <c r="AN264" s="17"/>
      <c r="AO264" s="17"/>
      <c r="AP264" s="19">
        <v>100000</v>
      </c>
      <c r="AQ264" s="19">
        <v>77800</v>
      </c>
      <c r="AR264" s="17">
        <v>0</v>
      </c>
      <c r="AS264" s="19">
        <v>150000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9">
        <v>50000</v>
      </c>
      <c r="AZ264" s="19">
        <v>50000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50"/>
      <c r="BS264" s="50"/>
      <c r="BT264" s="19">
        <v>433000</v>
      </c>
      <c r="BU264" s="19">
        <v>399000</v>
      </c>
      <c r="BV264" s="19">
        <v>438000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/>
      <c r="CC264" s="17">
        <v>0</v>
      </c>
      <c r="CD264" s="17">
        <v>0</v>
      </c>
      <c r="CE264" s="17">
        <v>0</v>
      </c>
      <c r="CF264" s="17">
        <v>0</v>
      </c>
      <c r="CG264" s="19">
        <v>247111</v>
      </c>
      <c r="CH264" s="19">
        <v>51111</v>
      </c>
      <c r="CI264" s="17">
        <v>0</v>
      </c>
      <c r="CJ264" s="17">
        <v>0</v>
      </c>
      <c r="CK264" s="19">
        <v>733000</v>
      </c>
      <c r="CL264" s="19">
        <v>577911</v>
      </c>
      <c r="CM264" s="19">
        <v>638000</v>
      </c>
      <c r="CN264" s="19">
        <v>100000</v>
      </c>
      <c r="CO264" s="19">
        <v>77800</v>
      </c>
      <c r="CP264" s="23">
        <v>150000</v>
      </c>
      <c r="CQ264" s="59" t="s">
        <v>83</v>
      </c>
      <c r="CR264" s="60">
        <f>W264</f>
        <v>1.59</v>
      </c>
      <c r="CS264" s="59">
        <v>300000</v>
      </c>
      <c r="CT264" s="67">
        <f t="shared" si="65"/>
        <v>300000</v>
      </c>
      <c r="CU264" s="25">
        <f t="shared" si="59"/>
        <v>477000</v>
      </c>
      <c r="CV264" s="25">
        <f t="shared" si="60"/>
        <v>477000</v>
      </c>
      <c r="CW264" s="25">
        <f t="shared" si="61"/>
        <v>477000</v>
      </c>
      <c r="CX264" s="67">
        <f t="shared" si="62"/>
        <v>477000</v>
      </c>
      <c r="CY264" s="25">
        <f t="shared" si="63"/>
        <v>95400</v>
      </c>
      <c r="CZ264" s="52">
        <f t="shared" si="64"/>
        <v>0.63600000000000001</v>
      </c>
      <c r="DB264" s="67"/>
      <c r="DC264" s="67"/>
      <c r="DD264" s="61">
        <f>AG264/(W264*2080)</f>
        <v>0.42089985486211901</v>
      </c>
      <c r="DE264" s="24" t="s">
        <v>111</v>
      </c>
    </row>
    <row r="265" spans="1:109" ht="24.95" customHeight="1" x14ac:dyDescent="0.3">
      <c r="A265" s="13" t="s">
        <v>224</v>
      </c>
      <c r="B265" s="14" t="s">
        <v>225</v>
      </c>
      <c r="C265" s="14" t="s">
        <v>218</v>
      </c>
      <c r="D265" s="15" t="s">
        <v>219</v>
      </c>
      <c r="E265" s="15" t="s">
        <v>226</v>
      </c>
      <c r="F265" s="16">
        <v>39359</v>
      </c>
      <c r="G265" s="15" t="s">
        <v>457</v>
      </c>
      <c r="H265" s="15" t="s">
        <v>458</v>
      </c>
      <c r="I265" s="15" t="s">
        <v>459</v>
      </c>
      <c r="J265" s="15" t="s">
        <v>460</v>
      </c>
      <c r="K265" s="15" t="s">
        <v>474</v>
      </c>
      <c r="L265" s="15" t="s">
        <v>566</v>
      </c>
      <c r="M265" s="17">
        <v>0</v>
      </c>
      <c r="N265" s="17">
        <v>0</v>
      </c>
      <c r="O265" s="17">
        <v>0</v>
      </c>
      <c r="P265" s="17">
        <v>0.1</v>
      </c>
      <c r="Q265" s="17">
        <v>1.5</v>
      </c>
      <c r="R265" s="17">
        <v>0.2</v>
      </c>
      <c r="S265" s="17">
        <v>0</v>
      </c>
      <c r="T265" s="17">
        <v>0</v>
      </c>
      <c r="U265" s="17"/>
      <c r="V265" s="17">
        <f t="shared" si="55"/>
        <v>1.8</v>
      </c>
      <c r="W265" s="17">
        <f t="shared" si="56"/>
        <v>1.5</v>
      </c>
      <c r="X265" s="17">
        <f t="shared" si="57"/>
        <v>0.30000000000000004</v>
      </c>
      <c r="Y265" s="20">
        <f t="shared" si="58"/>
        <v>16.666666666666668</v>
      </c>
      <c r="Z265" s="19">
        <v>1996</v>
      </c>
      <c r="AA265" s="19">
        <v>2000</v>
      </c>
      <c r="AB265" s="17"/>
      <c r="AC265" s="17"/>
      <c r="AD265" s="17"/>
      <c r="AE265" s="17"/>
      <c r="AF265" s="18">
        <v>1369.5</v>
      </c>
      <c r="AG265" s="19">
        <v>1400</v>
      </c>
      <c r="AH265" s="17"/>
      <c r="AI265" s="17"/>
      <c r="AJ265" s="17"/>
      <c r="AK265" s="17"/>
      <c r="AL265" s="17"/>
      <c r="AM265" s="17"/>
      <c r="AN265" s="17"/>
      <c r="AO265" s="17"/>
      <c r="AP265" s="19">
        <v>80000</v>
      </c>
      <c r="AQ265" s="19">
        <v>60700</v>
      </c>
      <c r="AR265" s="17">
        <v>0</v>
      </c>
      <c r="AS265" s="19">
        <v>303000</v>
      </c>
      <c r="AT265" s="17">
        <v>0</v>
      </c>
      <c r="AU265" s="17">
        <v>0</v>
      </c>
      <c r="AV265" s="17">
        <v>0</v>
      </c>
      <c r="AW265" s="17">
        <v>0</v>
      </c>
      <c r="AX265" s="19">
        <v>82231</v>
      </c>
      <c r="AY265" s="19">
        <v>151827</v>
      </c>
      <c r="AZ265" s="19">
        <v>100000</v>
      </c>
      <c r="BA265" s="19">
        <v>55000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50"/>
      <c r="BS265" s="50"/>
      <c r="BT265" s="19">
        <v>281000</v>
      </c>
      <c r="BU265" s="19">
        <v>309000</v>
      </c>
      <c r="BV265" s="19">
        <v>262000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/>
      <c r="CC265" s="17">
        <v>0</v>
      </c>
      <c r="CD265" s="17">
        <v>0</v>
      </c>
      <c r="CE265" s="17">
        <v>0</v>
      </c>
      <c r="CF265" s="17">
        <v>0</v>
      </c>
      <c r="CG265" s="19">
        <v>538663</v>
      </c>
      <c r="CH265" s="19">
        <v>401163</v>
      </c>
      <c r="CI265" s="19">
        <v>70000</v>
      </c>
      <c r="CJ265" s="19">
        <v>50000</v>
      </c>
      <c r="CK265" s="19">
        <v>867855</v>
      </c>
      <c r="CL265" s="19">
        <v>835566</v>
      </c>
      <c r="CM265" s="19">
        <v>840000</v>
      </c>
      <c r="CN265" s="19">
        <v>80000</v>
      </c>
      <c r="CO265" s="19">
        <v>60700</v>
      </c>
      <c r="CP265" s="23">
        <v>303000</v>
      </c>
      <c r="CQ265" s="59" t="s">
        <v>101</v>
      </c>
      <c r="CR265" s="60">
        <f>V265</f>
        <v>1.8</v>
      </c>
      <c r="CS265" s="59">
        <v>270000</v>
      </c>
      <c r="CT265" s="67">
        <f t="shared" si="65"/>
        <v>270000</v>
      </c>
      <c r="CU265" s="25">
        <f t="shared" si="59"/>
        <v>486000</v>
      </c>
      <c r="CV265" s="25">
        <f t="shared" si="60"/>
        <v>486000</v>
      </c>
      <c r="CW265" s="25">
        <f t="shared" si="61"/>
        <v>486000</v>
      </c>
      <c r="CX265" s="67">
        <f t="shared" si="62"/>
        <v>486000</v>
      </c>
      <c r="CY265" s="25">
        <f t="shared" si="63"/>
        <v>97200</v>
      </c>
      <c r="CZ265" s="52">
        <f>DB265/CP265</f>
        <v>0.29702970297029702</v>
      </c>
      <c r="DA265" s="67">
        <f>CY265</f>
        <v>97200</v>
      </c>
      <c r="DB265" s="67">
        <v>90000</v>
      </c>
      <c r="DC265" s="67"/>
      <c r="DD265" s="61">
        <f>AG265/(W265*2080)</f>
        <v>0.44871794871794873</v>
      </c>
      <c r="DE265" s="24"/>
    </row>
    <row r="266" spans="1:109" ht="24.95" hidden="1" customHeight="1" x14ac:dyDescent="0.3">
      <c r="A266" s="13" t="s">
        <v>227</v>
      </c>
      <c r="B266" s="14" t="s">
        <v>228</v>
      </c>
      <c r="C266" s="14" t="s">
        <v>229</v>
      </c>
      <c r="D266" s="15" t="s">
        <v>230</v>
      </c>
      <c r="E266" s="15" t="s">
        <v>231</v>
      </c>
      <c r="F266" s="16">
        <v>39359</v>
      </c>
      <c r="G266" s="15" t="s">
        <v>446</v>
      </c>
      <c r="H266" s="15" t="s">
        <v>447</v>
      </c>
      <c r="I266" s="15" t="s">
        <v>466</v>
      </c>
      <c r="J266" s="15" t="s">
        <v>496</v>
      </c>
      <c r="K266" s="15" t="s">
        <v>482</v>
      </c>
      <c r="L266" s="15" t="s">
        <v>542</v>
      </c>
      <c r="M266" s="17">
        <v>0.25</v>
      </c>
      <c r="N266" s="17">
        <v>0</v>
      </c>
      <c r="O266" s="17">
        <v>0.16</v>
      </c>
      <c r="P266" s="17">
        <v>0.11</v>
      </c>
      <c r="Q266" s="17">
        <v>6.5</v>
      </c>
      <c r="R266" s="17">
        <v>2.8</v>
      </c>
      <c r="S266" s="17">
        <v>0</v>
      </c>
      <c r="T266" s="17">
        <v>0</v>
      </c>
      <c r="U266" s="17"/>
      <c r="V266" s="17">
        <f t="shared" si="55"/>
        <v>9.82</v>
      </c>
      <c r="W266" s="17">
        <f t="shared" si="56"/>
        <v>6.91</v>
      </c>
      <c r="X266" s="17">
        <f t="shared" si="57"/>
        <v>2.9099999999999997</v>
      </c>
      <c r="Y266" s="20">
        <f t="shared" si="58"/>
        <v>29.633401221995925</v>
      </c>
      <c r="Z266" s="17">
        <v>198</v>
      </c>
      <c r="AA266" s="17">
        <v>200</v>
      </c>
      <c r="AB266" s="17">
        <v>75</v>
      </c>
      <c r="AC266" s="17">
        <v>75</v>
      </c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9">
        <v>1350000</v>
      </c>
      <c r="AQ266" s="19">
        <v>1739000</v>
      </c>
      <c r="AR266" s="17">
        <v>0</v>
      </c>
      <c r="AS266" s="19">
        <v>2080000</v>
      </c>
      <c r="AT266" s="17">
        <v>0</v>
      </c>
      <c r="AU266" s="17">
        <v>0</v>
      </c>
      <c r="AV266" s="17">
        <v>0</v>
      </c>
      <c r="AW266" s="17">
        <v>0</v>
      </c>
      <c r="AX266" s="19">
        <v>117720</v>
      </c>
      <c r="AY266" s="19">
        <v>285072</v>
      </c>
      <c r="AZ266" s="19">
        <v>50000</v>
      </c>
      <c r="BA266" s="19">
        <v>70000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9">
        <v>1196365</v>
      </c>
      <c r="BK266" s="19">
        <v>1046110</v>
      </c>
      <c r="BL266" s="19">
        <v>280000</v>
      </c>
      <c r="BM266" s="19">
        <v>770000</v>
      </c>
      <c r="BN266" s="19">
        <v>41010</v>
      </c>
      <c r="BO266" s="19">
        <v>30268</v>
      </c>
      <c r="BP266" s="19">
        <v>4000</v>
      </c>
      <c r="BQ266" s="19">
        <v>26000</v>
      </c>
      <c r="BR266" s="50"/>
      <c r="BS266" s="50"/>
      <c r="BT266" s="19">
        <v>3340569</v>
      </c>
      <c r="BU266" s="19">
        <v>3357000</v>
      </c>
      <c r="BV266" s="19">
        <v>3515000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/>
      <c r="CC266" s="17">
        <v>0</v>
      </c>
      <c r="CD266" s="17">
        <v>0</v>
      </c>
      <c r="CE266" s="17">
        <v>0</v>
      </c>
      <c r="CF266" s="17">
        <v>0</v>
      </c>
      <c r="CG266" s="19">
        <v>501704</v>
      </c>
      <c r="CH266" s="19">
        <v>530439</v>
      </c>
      <c r="CI266" s="19">
        <v>30000</v>
      </c>
      <c r="CJ266" s="19">
        <v>140000</v>
      </c>
      <c r="CK266" s="19">
        <v>7778430</v>
      </c>
      <c r="CL266" s="19">
        <v>8096807</v>
      </c>
      <c r="CM266" s="19">
        <v>8010000</v>
      </c>
      <c r="CN266" s="19">
        <v>1350000</v>
      </c>
      <c r="CO266" s="19">
        <v>1739000</v>
      </c>
      <c r="CP266" s="23">
        <v>2080000</v>
      </c>
      <c r="CQ266" s="59" t="s">
        <v>72</v>
      </c>
      <c r="CR266" s="59">
        <f>AC266</f>
        <v>75</v>
      </c>
      <c r="CS266" s="59">
        <v>110000</v>
      </c>
      <c r="CT266" s="67">
        <f t="shared" si="65"/>
        <v>110000</v>
      </c>
      <c r="CU266" s="25">
        <f t="shared" si="59"/>
        <v>8250000</v>
      </c>
      <c r="CV266" s="25">
        <f t="shared" si="60"/>
        <v>8250000</v>
      </c>
      <c r="CW266" s="25">
        <f t="shared" si="61"/>
        <v>8250000</v>
      </c>
      <c r="CX266" s="67">
        <f t="shared" si="62"/>
        <v>8250000</v>
      </c>
      <c r="CY266" s="25">
        <f t="shared" si="63"/>
        <v>1650000</v>
      </c>
      <c r="CZ266" s="52">
        <f t="shared" si="64"/>
        <v>0.79326923076923073</v>
      </c>
      <c r="DB266" s="67"/>
      <c r="DC266" s="67"/>
      <c r="DD266" s="28"/>
      <c r="DE266" s="24"/>
    </row>
    <row r="267" spans="1:109" ht="24.95" hidden="1" customHeight="1" x14ac:dyDescent="0.3">
      <c r="A267" s="13" t="s">
        <v>232</v>
      </c>
      <c r="B267" s="14" t="s">
        <v>233</v>
      </c>
      <c r="C267" s="14" t="s">
        <v>229</v>
      </c>
      <c r="D267" s="15" t="s">
        <v>230</v>
      </c>
      <c r="E267" s="15" t="s">
        <v>234</v>
      </c>
      <c r="F267" s="16">
        <v>39359</v>
      </c>
      <c r="G267" s="15" t="s">
        <v>446</v>
      </c>
      <c r="H267" s="15" t="s">
        <v>447</v>
      </c>
      <c r="I267" s="15" t="s">
        <v>466</v>
      </c>
      <c r="J267" s="15" t="s">
        <v>626</v>
      </c>
      <c r="K267" s="15" t="s">
        <v>461</v>
      </c>
      <c r="L267" s="15" t="s">
        <v>542</v>
      </c>
      <c r="M267" s="17">
        <v>0.2</v>
      </c>
      <c r="N267" s="17">
        <v>0</v>
      </c>
      <c r="O267" s="17">
        <v>0</v>
      </c>
      <c r="P267" s="17">
        <v>0.03</v>
      </c>
      <c r="Q267" s="17">
        <v>1.03</v>
      </c>
      <c r="R267" s="17">
        <v>0.39</v>
      </c>
      <c r="S267" s="17">
        <v>0</v>
      </c>
      <c r="T267" s="17">
        <v>0</v>
      </c>
      <c r="U267" s="17"/>
      <c r="V267" s="17">
        <f t="shared" si="55"/>
        <v>1.65</v>
      </c>
      <c r="W267" s="17">
        <f t="shared" si="56"/>
        <v>1.23</v>
      </c>
      <c r="X267" s="17">
        <f t="shared" si="57"/>
        <v>0.42000000000000004</v>
      </c>
      <c r="Y267" s="20">
        <f t="shared" si="58"/>
        <v>25.454545454545457</v>
      </c>
      <c r="Z267" s="17">
        <v>165</v>
      </c>
      <c r="AA267" s="17">
        <v>170</v>
      </c>
      <c r="AB267" s="17"/>
      <c r="AC267" s="17"/>
      <c r="AD267" s="17"/>
      <c r="AE267" s="17"/>
      <c r="AF267" s="17">
        <v>910</v>
      </c>
      <c r="AG267" s="19">
        <v>1190</v>
      </c>
      <c r="AH267" s="17"/>
      <c r="AI267" s="17"/>
      <c r="AJ267" s="17"/>
      <c r="AK267" s="17"/>
      <c r="AL267" s="17"/>
      <c r="AM267" s="17"/>
      <c r="AN267" s="17"/>
      <c r="AO267" s="17"/>
      <c r="AP267" s="19">
        <v>135400</v>
      </c>
      <c r="AQ267" s="19">
        <v>107900</v>
      </c>
      <c r="AR267" s="17">
        <v>0</v>
      </c>
      <c r="AS267" s="19">
        <v>540000</v>
      </c>
      <c r="AT267" s="17">
        <v>0</v>
      </c>
      <c r="AU267" s="17">
        <v>0</v>
      </c>
      <c r="AV267" s="17">
        <v>0</v>
      </c>
      <c r="AW267" s="17">
        <v>0</v>
      </c>
      <c r="AX267" s="19">
        <v>254596</v>
      </c>
      <c r="AY267" s="19">
        <v>60928</v>
      </c>
      <c r="AZ267" s="19">
        <v>30000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7">
        <v>0</v>
      </c>
      <c r="BR267" s="50"/>
      <c r="BS267" s="50"/>
      <c r="BT267" s="19">
        <v>1093000</v>
      </c>
      <c r="BU267" s="19">
        <v>435000</v>
      </c>
      <c r="BV267" s="17">
        <v>0</v>
      </c>
      <c r="BW267" s="19">
        <v>330000</v>
      </c>
      <c r="BX267" s="17">
        <v>0</v>
      </c>
      <c r="BY267" s="17">
        <v>0</v>
      </c>
      <c r="BZ267" s="17">
        <v>0</v>
      </c>
      <c r="CA267" s="17">
        <v>0</v>
      </c>
      <c r="CB267" s="17"/>
      <c r="CC267" s="17">
        <v>0</v>
      </c>
      <c r="CD267" s="17">
        <v>0</v>
      </c>
      <c r="CE267" s="17">
        <v>0</v>
      </c>
      <c r="CF267" s="17">
        <v>0</v>
      </c>
      <c r="CG267" s="19">
        <v>433803</v>
      </c>
      <c r="CH267" s="19">
        <v>461731</v>
      </c>
      <c r="CI267" s="17">
        <v>0</v>
      </c>
      <c r="CJ267" s="19">
        <v>33000</v>
      </c>
      <c r="CK267" s="19">
        <v>1965007</v>
      </c>
      <c r="CL267" s="19">
        <v>845254</v>
      </c>
      <c r="CM267" s="19">
        <v>990000</v>
      </c>
      <c r="CN267" s="19">
        <v>135400</v>
      </c>
      <c r="CO267" s="19">
        <v>107900</v>
      </c>
      <c r="CP267" s="23">
        <v>540000</v>
      </c>
      <c r="CQ267" s="59" t="s">
        <v>83</v>
      </c>
      <c r="CR267" s="60">
        <f>W267</f>
        <v>1.23</v>
      </c>
      <c r="CS267" s="59">
        <v>300000</v>
      </c>
      <c r="CT267" s="67">
        <f t="shared" si="65"/>
        <v>300000</v>
      </c>
      <c r="CU267" s="25">
        <f t="shared" si="59"/>
        <v>369000</v>
      </c>
      <c r="CV267" s="25">
        <f t="shared" si="60"/>
        <v>369000</v>
      </c>
      <c r="CW267" s="25">
        <f t="shared" si="61"/>
        <v>369000</v>
      </c>
      <c r="CX267" s="67">
        <f t="shared" si="62"/>
        <v>369000</v>
      </c>
      <c r="CY267" s="25">
        <f t="shared" si="63"/>
        <v>73800</v>
      </c>
      <c r="CZ267" s="52">
        <f t="shared" si="64"/>
        <v>0.13666666666666666</v>
      </c>
      <c r="DB267" s="67"/>
      <c r="DC267" s="67"/>
      <c r="DD267" s="61">
        <f>AG267/(W267*2080)</f>
        <v>0.46513445903689804</v>
      </c>
      <c r="DE267" s="24"/>
    </row>
    <row r="268" spans="1:109" ht="24.95" hidden="1" customHeight="1" x14ac:dyDescent="0.3">
      <c r="A268" s="13" t="s">
        <v>235</v>
      </c>
      <c r="B268" s="14" t="s">
        <v>236</v>
      </c>
      <c r="C268" s="14" t="s">
        <v>237</v>
      </c>
      <c r="D268" s="15" t="s">
        <v>238</v>
      </c>
      <c r="E268" s="15" t="s">
        <v>670</v>
      </c>
      <c r="F268" s="16">
        <v>39315</v>
      </c>
      <c r="G268" s="15" t="s">
        <v>446</v>
      </c>
      <c r="H268" s="15" t="s">
        <v>447</v>
      </c>
      <c r="I268" s="15" t="s">
        <v>466</v>
      </c>
      <c r="J268" s="15" t="s">
        <v>626</v>
      </c>
      <c r="K268" s="15" t="s">
        <v>461</v>
      </c>
      <c r="L268" s="15" t="s">
        <v>542</v>
      </c>
      <c r="M268" s="17">
        <v>0</v>
      </c>
      <c r="N268" s="17">
        <v>0</v>
      </c>
      <c r="O268" s="17">
        <v>0</v>
      </c>
      <c r="P268" s="17">
        <v>0</v>
      </c>
      <c r="Q268" s="17">
        <v>4.8</v>
      </c>
      <c r="R268" s="17">
        <v>1.2</v>
      </c>
      <c r="S268" s="17">
        <v>0</v>
      </c>
      <c r="T268" s="17">
        <v>0</v>
      </c>
      <c r="U268" s="17"/>
      <c r="V268" s="17">
        <f t="shared" si="55"/>
        <v>6</v>
      </c>
      <c r="W268" s="17">
        <f t="shared" si="56"/>
        <v>4.8</v>
      </c>
      <c r="X268" s="17">
        <f t="shared" si="57"/>
        <v>1.2</v>
      </c>
      <c r="Y268" s="20">
        <f t="shared" si="58"/>
        <v>20</v>
      </c>
      <c r="Z268" s="17">
        <v>278</v>
      </c>
      <c r="AA268" s="17">
        <v>230</v>
      </c>
      <c r="AB268" s="17"/>
      <c r="AC268" s="17"/>
      <c r="AD268" s="17"/>
      <c r="AE268" s="17"/>
      <c r="AF268" s="19">
        <v>2500</v>
      </c>
      <c r="AG268" s="19">
        <v>3228</v>
      </c>
      <c r="AH268" s="17"/>
      <c r="AI268" s="17"/>
      <c r="AJ268" s="17"/>
      <c r="AK268" s="17"/>
      <c r="AL268" s="17"/>
      <c r="AM268" s="17"/>
      <c r="AN268" s="17"/>
      <c r="AO268" s="17"/>
      <c r="AP268" s="19">
        <v>169200</v>
      </c>
      <c r="AQ268" s="19">
        <v>298200</v>
      </c>
      <c r="AR268" s="17">
        <v>0</v>
      </c>
      <c r="AS268" s="19">
        <v>400000</v>
      </c>
      <c r="AT268" s="17">
        <v>0</v>
      </c>
      <c r="AU268" s="17">
        <v>0</v>
      </c>
      <c r="AV268" s="17">
        <v>0</v>
      </c>
      <c r="AW268" s="17">
        <v>0</v>
      </c>
      <c r="AX268" s="19">
        <v>85700</v>
      </c>
      <c r="AY268" s="19">
        <v>91500</v>
      </c>
      <c r="AZ268" s="17">
        <v>0</v>
      </c>
      <c r="BA268" s="19">
        <v>90000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  <c r="BR268" s="50"/>
      <c r="BS268" s="50"/>
      <c r="BT268" s="19">
        <v>1204000</v>
      </c>
      <c r="BU268" s="19">
        <v>1490000</v>
      </c>
      <c r="BV268" s="19">
        <v>1639000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/>
      <c r="CC268" s="17">
        <v>0</v>
      </c>
      <c r="CD268" s="17">
        <v>0</v>
      </c>
      <c r="CE268" s="17">
        <v>0</v>
      </c>
      <c r="CF268" s="17">
        <v>0</v>
      </c>
      <c r="CG268" s="19">
        <v>54040</v>
      </c>
      <c r="CH268" s="19">
        <v>676138</v>
      </c>
      <c r="CI268" s="17">
        <v>0</v>
      </c>
      <c r="CJ268" s="19">
        <v>95400</v>
      </c>
      <c r="CK268" s="19">
        <v>1512940</v>
      </c>
      <c r="CL268" s="19">
        <v>2555838</v>
      </c>
      <c r="CM268" s="19">
        <v>2224400</v>
      </c>
      <c r="CN268" s="19">
        <v>169200</v>
      </c>
      <c r="CO268" s="19">
        <v>298200</v>
      </c>
      <c r="CP268" s="23">
        <v>400000</v>
      </c>
      <c r="CQ268" s="59" t="s">
        <v>83</v>
      </c>
      <c r="CR268" s="60">
        <f>W268</f>
        <v>4.8</v>
      </c>
      <c r="CS268" s="59">
        <v>300000</v>
      </c>
      <c r="CT268" s="67">
        <f t="shared" si="65"/>
        <v>300000</v>
      </c>
      <c r="CU268" s="25">
        <f t="shared" si="59"/>
        <v>1440000</v>
      </c>
      <c r="CV268" s="25">
        <f t="shared" si="60"/>
        <v>1440000</v>
      </c>
      <c r="CW268" s="25">
        <f t="shared" si="61"/>
        <v>1440000</v>
      </c>
      <c r="CX268" s="67">
        <f t="shared" si="62"/>
        <v>1440000</v>
      </c>
      <c r="CY268" s="25">
        <f t="shared" si="63"/>
        <v>288000</v>
      </c>
      <c r="CZ268" s="52">
        <f t="shared" si="64"/>
        <v>0.72</v>
      </c>
      <c r="DB268" s="67"/>
      <c r="DC268" s="67"/>
      <c r="DD268" s="61">
        <f>AG268/(W268*2080)</f>
        <v>0.32331730769230771</v>
      </c>
      <c r="DE268" s="24" t="s">
        <v>111</v>
      </c>
    </row>
    <row r="269" spans="1:109" ht="24.95" customHeight="1" x14ac:dyDescent="0.3">
      <c r="A269" s="13" t="s">
        <v>239</v>
      </c>
      <c r="B269" s="14" t="s">
        <v>240</v>
      </c>
      <c r="C269" s="14" t="s">
        <v>258</v>
      </c>
      <c r="D269" s="15" t="s">
        <v>259</v>
      </c>
      <c r="E269" s="15" t="s">
        <v>260</v>
      </c>
      <c r="F269" s="16">
        <v>39264</v>
      </c>
      <c r="G269" s="15" t="s">
        <v>457</v>
      </c>
      <c r="H269" s="15" t="s">
        <v>458</v>
      </c>
      <c r="I269" s="15" t="s">
        <v>459</v>
      </c>
      <c r="J269" s="15" t="s">
        <v>460</v>
      </c>
      <c r="K269" s="15"/>
      <c r="L269" s="15" t="s">
        <v>462</v>
      </c>
      <c r="M269" s="17">
        <v>0</v>
      </c>
      <c r="N269" s="17">
        <v>0</v>
      </c>
      <c r="O269" s="17">
        <v>0</v>
      </c>
      <c r="P269" s="17">
        <v>0</v>
      </c>
      <c r="Q269" s="17">
        <v>0.7</v>
      </c>
      <c r="R269" s="17">
        <v>0.8</v>
      </c>
      <c r="S269" s="17">
        <v>0</v>
      </c>
      <c r="T269" s="17">
        <v>0</v>
      </c>
      <c r="U269" s="17"/>
      <c r="V269" s="17">
        <f t="shared" si="55"/>
        <v>1.5</v>
      </c>
      <c r="W269" s="17">
        <f t="shared" si="56"/>
        <v>0.7</v>
      </c>
      <c r="X269" s="17">
        <f t="shared" si="57"/>
        <v>0.8</v>
      </c>
      <c r="Y269" s="20">
        <f t="shared" si="58"/>
        <v>53.333333333333336</v>
      </c>
      <c r="Z269" s="17">
        <v>385</v>
      </c>
      <c r="AA269" s="17">
        <v>350</v>
      </c>
      <c r="AB269" s="17"/>
      <c r="AC269" s="17"/>
      <c r="AD269" s="17"/>
      <c r="AE269" s="17"/>
      <c r="AF269" s="17">
        <v>267</v>
      </c>
      <c r="AG269" s="17">
        <v>250</v>
      </c>
      <c r="AH269" s="17"/>
      <c r="AI269" s="17"/>
      <c r="AJ269" s="17"/>
      <c r="AK269" s="17"/>
      <c r="AL269" s="17"/>
      <c r="AM269" s="17"/>
      <c r="AN269" s="17"/>
      <c r="AO269" s="17"/>
      <c r="AP269" s="17">
        <v>0</v>
      </c>
      <c r="AQ269" s="17">
        <v>0</v>
      </c>
      <c r="AR269" s="17">
        <v>0</v>
      </c>
      <c r="AS269" s="19">
        <v>160000</v>
      </c>
      <c r="AT269" s="17">
        <v>0</v>
      </c>
      <c r="AU269" s="17">
        <v>0</v>
      </c>
      <c r="AV269" s="17">
        <v>0</v>
      </c>
      <c r="AW269" s="17">
        <v>0</v>
      </c>
      <c r="AX269" s="19">
        <v>40000</v>
      </c>
      <c r="AY269" s="19">
        <v>20000</v>
      </c>
      <c r="AZ269" s="17">
        <v>0</v>
      </c>
      <c r="BA269" s="19">
        <v>90000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7">
        <v>0</v>
      </c>
      <c r="BP269" s="17">
        <v>0</v>
      </c>
      <c r="BQ269" s="17">
        <v>0</v>
      </c>
      <c r="BR269" s="50"/>
      <c r="BS269" s="50"/>
      <c r="BT269" s="19">
        <v>274000</v>
      </c>
      <c r="BU269" s="19">
        <v>68000</v>
      </c>
      <c r="BV269" s="19">
        <v>78000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/>
      <c r="CC269" s="17">
        <v>0</v>
      </c>
      <c r="CD269" s="17">
        <v>0</v>
      </c>
      <c r="CE269" s="17">
        <v>0</v>
      </c>
      <c r="CF269" s="17">
        <v>0</v>
      </c>
      <c r="CG269" s="19">
        <v>475000</v>
      </c>
      <c r="CH269" s="19">
        <v>10000</v>
      </c>
      <c r="CI269" s="19">
        <v>98000</v>
      </c>
      <c r="CJ269" s="19">
        <v>80480</v>
      </c>
      <c r="CK269" s="19">
        <v>789000</v>
      </c>
      <c r="CL269" s="19">
        <v>98000</v>
      </c>
      <c r="CM269" s="19">
        <v>506480</v>
      </c>
      <c r="CN269" s="17">
        <v>0</v>
      </c>
      <c r="CO269" s="17">
        <v>0</v>
      </c>
      <c r="CP269" s="23">
        <v>160000</v>
      </c>
      <c r="CQ269" s="59" t="s">
        <v>101</v>
      </c>
      <c r="CR269" s="60">
        <f t="shared" ref="CR269:CR275" si="66">V269</f>
        <v>1.5</v>
      </c>
      <c r="CS269" s="59">
        <v>270000</v>
      </c>
      <c r="CT269" s="67">
        <f>CS269-(CS269*0.1)-(CS269*0.1)</f>
        <v>216000</v>
      </c>
      <c r="CU269" s="25">
        <f t="shared" si="59"/>
        <v>324000</v>
      </c>
      <c r="CV269" s="25">
        <f t="shared" si="60"/>
        <v>324000</v>
      </c>
      <c r="CW269" s="25">
        <f t="shared" si="61"/>
        <v>324000</v>
      </c>
      <c r="CX269" s="67">
        <f t="shared" si="62"/>
        <v>324000</v>
      </c>
      <c r="CY269" s="25">
        <f t="shared" si="63"/>
        <v>64800</v>
      </c>
      <c r="CZ269" s="52">
        <f>DB269/CP269</f>
        <v>0.375</v>
      </c>
      <c r="DA269" s="67">
        <f>CY269</f>
        <v>64800</v>
      </c>
      <c r="DB269" s="67">
        <v>60000</v>
      </c>
      <c r="DC269" s="67" t="s">
        <v>164</v>
      </c>
      <c r="DD269" s="61">
        <f>AG269/(W269*2080)</f>
        <v>0.1717032967032967</v>
      </c>
      <c r="DE269" s="24" t="s">
        <v>112</v>
      </c>
    </row>
    <row r="270" spans="1:109" ht="24.95" hidden="1" customHeight="1" x14ac:dyDescent="0.3">
      <c r="A270" s="13" t="s">
        <v>261</v>
      </c>
      <c r="B270" s="14" t="s">
        <v>262</v>
      </c>
      <c r="C270" s="14" t="s">
        <v>258</v>
      </c>
      <c r="D270" s="15" t="s">
        <v>259</v>
      </c>
      <c r="E270" s="15" t="s">
        <v>263</v>
      </c>
      <c r="F270" s="16">
        <v>39083</v>
      </c>
      <c r="G270" s="15" t="s">
        <v>446</v>
      </c>
      <c r="H270" s="15" t="s">
        <v>447</v>
      </c>
      <c r="I270" s="15" t="s">
        <v>466</v>
      </c>
      <c r="J270" s="15" t="s">
        <v>605</v>
      </c>
      <c r="K270" s="15" t="s">
        <v>461</v>
      </c>
      <c r="L270" s="15" t="s">
        <v>536</v>
      </c>
      <c r="M270" s="17">
        <v>0</v>
      </c>
      <c r="N270" s="17">
        <v>0</v>
      </c>
      <c r="O270" s="17">
        <v>0</v>
      </c>
      <c r="P270" s="17">
        <v>0</v>
      </c>
      <c r="Q270" s="17">
        <v>1.6</v>
      </c>
      <c r="R270" s="17">
        <v>0.8</v>
      </c>
      <c r="S270" s="17">
        <v>0</v>
      </c>
      <c r="T270" s="17">
        <v>0</v>
      </c>
      <c r="U270" s="17"/>
      <c r="V270" s="17">
        <f t="shared" si="55"/>
        <v>2.4000000000000004</v>
      </c>
      <c r="W270" s="17">
        <f t="shared" si="56"/>
        <v>1.6</v>
      </c>
      <c r="X270" s="17">
        <f t="shared" si="57"/>
        <v>0.8</v>
      </c>
      <c r="Y270" s="20">
        <f t="shared" si="58"/>
        <v>33.333333333333329</v>
      </c>
      <c r="Z270" s="17">
        <v>300</v>
      </c>
      <c r="AA270" s="17">
        <v>300</v>
      </c>
      <c r="AB270" s="17"/>
      <c r="AC270" s="17"/>
      <c r="AD270" s="17"/>
      <c r="AE270" s="17"/>
      <c r="AF270" s="19">
        <v>1245</v>
      </c>
      <c r="AG270" s="19">
        <v>1250</v>
      </c>
      <c r="AH270" s="17"/>
      <c r="AI270" s="17"/>
      <c r="AJ270" s="17"/>
      <c r="AK270" s="17"/>
      <c r="AL270" s="17"/>
      <c r="AM270" s="17"/>
      <c r="AN270" s="17"/>
      <c r="AO270" s="17"/>
      <c r="AP270" s="19">
        <v>25000</v>
      </c>
      <c r="AQ270" s="19">
        <v>47000</v>
      </c>
      <c r="AR270" s="17">
        <v>0</v>
      </c>
      <c r="AS270" s="19">
        <v>160000</v>
      </c>
      <c r="AT270" s="17">
        <v>0</v>
      </c>
      <c r="AU270" s="17">
        <v>0</v>
      </c>
      <c r="AV270" s="17">
        <v>0</v>
      </c>
      <c r="AW270" s="17">
        <v>0</v>
      </c>
      <c r="AX270" s="19">
        <v>20000</v>
      </c>
      <c r="AY270" s="19">
        <v>25000</v>
      </c>
      <c r="AZ270" s="17">
        <v>0</v>
      </c>
      <c r="BA270" s="19">
        <v>60000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17">
        <v>0</v>
      </c>
      <c r="BL270" s="17">
        <v>0</v>
      </c>
      <c r="BM270" s="17">
        <v>0</v>
      </c>
      <c r="BN270" s="17">
        <v>0</v>
      </c>
      <c r="BO270" s="17">
        <v>0</v>
      </c>
      <c r="BP270" s="17">
        <v>0</v>
      </c>
      <c r="BQ270" s="17">
        <v>0</v>
      </c>
      <c r="BR270" s="50"/>
      <c r="BS270" s="50"/>
      <c r="BT270" s="19">
        <v>900000</v>
      </c>
      <c r="BU270" s="19">
        <v>1008000</v>
      </c>
      <c r="BV270" s="19">
        <v>856000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/>
      <c r="CC270" s="17">
        <v>0</v>
      </c>
      <c r="CD270" s="17">
        <v>0</v>
      </c>
      <c r="CE270" s="17">
        <v>0</v>
      </c>
      <c r="CF270" s="17">
        <v>0</v>
      </c>
      <c r="CG270" s="17">
        <v>0</v>
      </c>
      <c r="CH270" s="17">
        <v>0</v>
      </c>
      <c r="CI270" s="17">
        <v>0</v>
      </c>
      <c r="CJ270" s="17">
        <v>0</v>
      </c>
      <c r="CK270" s="19">
        <v>945000</v>
      </c>
      <c r="CL270" s="19">
        <v>1080000</v>
      </c>
      <c r="CM270" s="19">
        <v>1076000</v>
      </c>
      <c r="CN270" s="19">
        <v>25000</v>
      </c>
      <c r="CO270" s="19">
        <v>47000</v>
      </c>
      <c r="CP270" s="23">
        <v>160000</v>
      </c>
      <c r="CQ270" s="59" t="s">
        <v>101</v>
      </c>
      <c r="CR270" s="60">
        <f t="shared" si="66"/>
        <v>2.4000000000000004</v>
      </c>
      <c r="CS270" s="59">
        <v>300000</v>
      </c>
      <c r="CT270" s="67">
        <f>CS270-(CS270*0.1)</f>
        <v>270000</v>
      </c>
      <c r="CU270" s="25">
        <f t="shared" si="59"/>
        <v>648000.00000000012</v>
      </c>
      <c r="CV270" s="25">
        <f t="shared" si="60"/>
        <v>648000.00000000012</v>
      </c>
      <c r="CW270" s="25">
        <f t="shared" si="61"/>
        <v>648000.00000000012</v>
      </c>
      <c r="CX270" s="67">
        <f t="shared" si="62"/>
        <v>648000.00000000012</v>
      </c>
      <c r="CY270" s="25">
        <f t="shared" si="63"/>
        <v>129600.00000000003</v>
      </c>
      <c r="CZ270" s="52">
        <f t="shared" si="64"/>
        <v>0.81000000000000016</v>
      </c>
      <c r="DB270" s="67"/>
      <c r="DC270" s="67"/>
      <c r="DD270" s="61">
        <f>AG270/(W270*2080)</f>
        <v>0.37560096153846156</v>
      </c>
      <c r="DE270" s="24" t="s">
        <v>112</v>
      </c>
    </row>
    <row r="271" spans="1:109" ht="24.95" customHeight="1" x14ac:dyDescent="0.3">
      <c r="A271" s="13" t="s">
        <v>264</v>
      </c>
      <c r="B271" s="14" t="s">
        <v>265</v>
      </c>
      <c r="C271" s="14" t="s">
        <v>266</v>
      </c>
      <c r="D271" s="15" t="s">
        <v>267</v>
      </c>
      <c r="E271" s="15" t="s">
        <v>268</v>
      </c>
      <c r="F271" s="16">
        <v>40497</v>
      </c>
      <c r="G271" s="15" t="s">
        <v>457</v>
      </c>
      <c r="H271" s="15" t="s">
        <v>458</v>
      </c>
      <c r="I271" s="15" t="s">
        <v>459</v>
      </c>
      <c r="J271" s="15" t="s">
        <v>460</v>
      </c>
      <c r="K271" s="15" t="s">
        <v>461</v>
      </c>
      <c r="L271" s="15" t="s">
        <v>462</v>
      </c>
      <c r="M271" s="17">
        <v>0</v>
      </c>
      <c r="N271" s="17">
        <v>0</v>
      </c>
      <c r="O271" s="17">
        <v>0</v>
      </c>
      <c r="P271" s="17">
        <v>0</v>
      </c>
      <c r="Q271" s="17">
        <v>1.25</v>
      </c>
      <c r="R271" s="17">
        <v>0.2</v>
      </c>
      <c r="S271" s="17">
        <v>0</v>
      </c>
      <c r="T271" s="17">
        <v>0</v>
      </c>
      <c r="U271" s="17"/>
      <c r="V271" s="17">
        <f t="shared" si="55"/>
        <v>1.45</v>
      </c>
      <c r="W271" s="17">
        <f t="shared" si="56"/>
        <v>1.25</v>
      </c>
      <c r="X271" s="17">
        <f t="shared" si="57"/>
        <v>0.2</v>
      </c>
      <c r="Y271" s="20">
        <f t="shared" si="58"/>
        <v>13.793103448275861</v>
      </c>
      <c r="Z271" s="17">
        <v>158</v>
      </c>
      <c r="AA271" s="17">
        <v>310</v>
      </c>
      <c r="AB271" s="17"/>
      <c r="AC271" s="17"/>
      <c r="AD271" s="17"/>
      <c r="AE271" s="17"/>
      <c r="AF271" s="17">
        <v>70</v>
      </c>
      <c r="AG271" s="17">
        <v>400</v>
      </c>
      <c r="AH271" s="17"/>
      <c r="AI271" s="17"/>
      <c r="AJ271" s="17"/>
      <c r="AK271" s="17"/>
      <c r="AL271" s="17"/>
      <c r="AM271" s="17"/>
      <c r="AN271" s="17"/>
      <c r="AO271" s="17"/>
      <c r="AP271" s="17">
        <v>0</v>
      </c>
      <c r="AQ271" s="19">
        <v>68300</v>
      </c>
      <c r="AR271" s="17">
        <v>0</v>
      </c>
      <c r="AS271" s="19">
        <v>98450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9">
        <v>30000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7">
        <v>0</v>
      </c>
      <c r="BR271" s="50"/>
      <c r="BS271" s="50"/>
      <c r="BT271" s="19">
        <v>900000</v>
      </c>
      <c r="BU271" s="19">
        <v>200000</v>
      </c>
      <c r="BV271" s="19">
        <v>480000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/>
      <c r="CC271" s="17">
        <v>0</v>
      </c>
      <c r="CD271" s="17">
        <v>0</v>
      </c>
      <c r="CE271" s="17">
        <v>0</v>
      </c>
      <c r="CF271" s="17">
        <v>0</v>
      </c>
      <c r="CG271" s="19">
        <v>250000</v>
      </c>
      <c r="CH271" s="19">
        <v>229568</v>
      </c>
      <c r="CI271" s="19">
        <v>135000</v>
      </c>
      <c r="CJ271" s="19">
        <v>53365</v>
      </c>
      <c r="CK271" s="19">
        <v>1100000</v>
      </c>
      <c r="CL271" s="19">
        <v>497868</v>
      </c>
      <c r="CM271" s="19">
        <v>796815</v>
      </c>
      <c r="CN271" s="17">
        <v>0</v>
      </c>
      <c r="CO271" s="19">
        <v>68300</v>
      </c>
      <c r="CP271" s="23">
        <v>98450</v>
      </c>
      <c r="CQ271" s="59" t="s">
        <v>101</v>
      </c>
      <c r="CR271" s="60">
        <f t="shared" si="66"/>
        <v>1.45</v>
      </c>
      <c r="CS271" s="59">
        <v>270000</v>
      </c>
      <c r="CT271" s="67">
        <f>CS271</f>
        <v>270000</v>
      </c>
      <c r="CU271" s="25">
        <f t="shared" si="59"/>
        <v>391500</v>
      </c>
      <c r="CV271" s="25">
        <f t="shared" si="60"/>
        <v>391500</v>
      </c>
      <c r="CW271" s="25">
        <f t="shared" si="61"/>
        <v>391500</v>
      </c>
      <c r="CX271" s="67">
        <f t="shared" si="62"/>
        <v>391500</v>
      </c>
      <c r="CY271" s="25">
        <f t="shared" si="63"/>
        <v>78300</v>
      </c>
      <c r="CZ271" s="52">
        <f>DB271/CP271</f>
        <v>0.71102082275266631</v>
      </c>
      <c r="DA271" s="67">
        <f>CY271</f>
        <v>78300</v>
      </c>
      <c r="DB271" s="67">
        <v>70000</v>
      </c>
      <c r="DC271" s="67"/>
      <c r="DD271" s="61">
        <f>AG271/(W271*2080)</f>
        <v>0.15384615384615385</v>
      </c>
      <c r="DE271" s="24" t="s">
        <v>111</v>
      </c>
    </row>
    <row r="272" spans="1:109" s="38" customFormat="1" ht="24.95" hidden="1" customHeight="1" x14ac:dyDescent="0.3">
      <c r="A272" s="29" t="s">
        <v>269</v>
      </c>
      <c r="B272" s="30" t="s">
        <v>270</v>
      </c>
      <c r="C272" s="30" t="s">
        <v>266</v>
      </c>
      <c r="D272" s="31" t="s">
        <v>271</v>
      </c>
      <c r="E272" s="31" t="s">
        <v>1246</v>
      </c>
      <c r="F272" s="32">
        <v>40862</v>
      </c>
      <c r="G272" s="31" t="s">
        <v>446</v>
      </c>
      <c r="H272" s="31" t="s">
        <v>447</v>
      </c>
      <c r="I272" s="31" t="s">
        <v>466</v>
      </c>
      <c r="J272" s="15" t="s">
        <v>126</v>
      </c>
      <c r="K272" s="31" t="s">
        <v>461</v>
      </c>
      <c r="L272" s="31" t="s">
        <v>558</v>
      </c>
      <c r="M272" s="33">
        <v>0</v>
      </c>
      <c r="N272" s="33">
        <v>0</v>
      </c>
      <c r="O272" s="33">
        <v>0</v>
      </c>
      <c r="P272" s="33">
        <v>0</v>
      </c>
      <c r="Q272" s="33">
        <v>0.75</v>
      </c>
      <c r="R272" s="33">
        <v>0</v>
      </c>
      <c r="S272" s="33">
        <v>0</v>
      </c>
      <c r="T272" s="33">
        <v>0</v>
      </c>
      <c r="U272" s="33"/>
      <c r="V272" s="33">
        <f t="shared" si="55"/>
        <v>0.75</v>
      </c>
      <c r="W272" s="33">
        <f t="shared" si="56"/>
        <v>0.75</v>
      </c>
      <c r="X272" s="33">
        <f t="shared" si="57"/>
        <v>0</v>
      </c>
      <c r="Y272" s="34">
        <f t="shared" si="58"/>
        <v>0</v>
      </c>
      <c r="Z272" s="33">
        <v>0</v>
      </c>
      <c r="AA272" s="33">
        <v>70</v>
      </c>
      <c r="AB272" s="33"/>
      <c r="AC272" s="33"/>
      <c r="AD272" s="33"/>
      <c r="AE272" s="33"/>
      <c r="AF272" s="17">
        <v>0</v>
      </c>
      <c r="AG272" s="17">
        <v>800</v>
      </c>
      <c r="AH272" s="33"/>
      <c r="AI272" s="33"/>
      <c r="AJ272" s="33"/>
      <c r="AK272" s="33"/>
      <c r="AL272" s="33"/>
      <c r="AM272" s="33"/>
      <c r="AN272" s="33"/>
      <c r="AO272" s="33"/>
      <c r="AP272" s="33">
        <v>0</v>
      </c>
      <c r="AQ272" s="33">
        <v>0</v>
      </c>
      <c r="AR272" s="33">
        <v>0</v>
      </c>
      <c r="AS272" s="35">
        <v>87000</v>
      </c>
      <c r="AT272" s="33">
        <v>0</v>
      </c>
      <c r="AU272" s="33">
        <v>0</v>
      </c>
      <c r="AV272" s="33">
        <v>0</v>
      </c>
      <c r="AW272" s="33">
        <v>0</v>
      </c>
      <c r="AX272" s="33">
        <v>0</v>
      </c>
      <c r="AY272" s="33">
        <v>0</v>
      </c>
      <c r="AZ272" s="33">
        <v>0</v>
      </c>
      <c r="BA272" s="33">
        <v>0</v>
      </c>
      <c r="BB272" s="33">
        <v>0</v>
      </c>
      <c r="BC272" s="33">
        <v>0</v>
      </c>
      <c r="BD272" s="33">
        <v>0</v>
      </c>
      <c r="BE272" s="33">
        <v>0</v>
      </c>
      <c r="BF272" s="33">
        <v>0</v>
      </c>
      <c r="BG272" s="33">
        <v>0</v>
      </c>
      <c r="BH272" s="33">
        <v>0</v>
      </c>
      <c r="BI272" s="33">
        <v>0</v>
      </c>
      <c r="BJ272" s="33">
        <v>0</v>
      </c>
      <c r="BK272" s="33">
        <v>0</v>
      </c>
      <c r="BL272" s="33">
        <v>0</v>
      </c>
      <c r="BM272" s="33">
        <v>0</v>
      </c>
      <c r="BN272" s="33">
        <v>0</v>
      </c>
      <c r="BO272" s="33">
        <v>0</v>
      </c>
      <c r="BP272" s="33">
        <v>0</v>
      </c>
      <c r="BQ272" s="33">
        <v>0</v>
      </c>
      <c r="BR272" s="54"/>
      <c r="BS272" s="54"/>
      <c r="BT272" s="33">
        <v>0</v>
      </c>
      <c r="BU272" s="33">
        <v>0</v>
      </c>
      <c r="BV272" s="33">
        <v>0</v>
      </c>
      <c r="BW272" s="35">
        <v>200000</v>
      </c>
      <c r="BX272" s="33">
        <v>0</v>
      </c>
      <c r="BY272" s="33">
        <v>0</v>
      </c>
      <c r="BZ272" s="33">
        <v>0</v>
      </c>
      <c r="CA272" s="33">
        <v>0</v>
      </c>
      <c r="CB272" s="33"/>
      <c r="CC272" s="33">
        <v>0</v>
      </c>
      <c r="CD272" s="33">
        <v>0</v>
      </c>
      <c r="CE272" s="33">
        <v>0</v>
      </c>
      <c r="CF272" s="33">
        <v>0</v>
      </c>
      <c r="CG272" s="33">
        <v>0</v>
      </c>
      <c r="CH272" s="33">
        <v>0</v>
      </c>
      <c r="CI272" s="33">
        <v>0</v>
      </c>
      <c r="CJ272" s="35">
        <v>139174</v>
      </c>
      <c r="CK272" s="33">
        <v>0</v>
      </c>
      <c r="CL272" s="33">
        <v>0</v>
      </c>
      <c r="CM272" s="35">
        <v>426174</v>
      </c>
      <c r="CN272" s="33">
        <v>0</v>
      </c>
      <c r="CO272" s="33">
        <v>0</v>
      </c>
      <c r="CP272" s="36">
        <v>87000</v>
      </c>
      <c r="CQ272" s="59" t="s">
        <v>101</v>
      </c>
      <c r="CR272" s="60">
        <f t="shared" si="66"/>
        <v>0.75</v>
      </c>
      <c r="CS272" s="59">
        <v>270000</v>
      </c>
      <c r="CT272" s="67">
        <f>CS272</f>
        <v>270000</v>
      </c>
      <c r="CU272" s="25">
        <f t="shared" si="59"/>
        <v>202500</v>
      </c>
      <c r="CV272" s="25">
        <f t="shared" si="60"/>
        <v>202500</v>
      </c>
      <c r="CW272" s="25">
        <f t="shared" si="61"/>
        <v>202500</v>
      </c>
      <c r="CX272" s="67">
        <f t="shared" si="62"/>
        <v>202500</v>
      </c>
      <c r="CY272" s="25">
        <f t="shared" si="63"/>
        <v>40500</v>
      </c>
      <c r="CZ272" s="52">
        <f t="shared" si="64"/>
        <v>0.46551724137931033</v>
      </c>
      <c r="DB272" s="67"/>
      <c r="DC272" s="67"/>
      <c r="DD272" s="37"/>
      <c r="DE272" s="49" t="s">
        <v>74</v>
      </c>
    </row>
    <row r="273" spans="1:109" ht="24.95" customHeight="1" x14ac:dyDescent="0.3">
      <c r="A273" s="13" t="s">
        <v>272</v>
      </c>
      <c r="B273" s="14" t="s">
        <v>273</v>
      </c>
      <c r="C273" s="14" t="s">
        <v>274</v>
      </c>
      <c r="D273" s="15" t="s">
        <v>275</v>
      </c>
      <c r="E273" s="15" t="s">
        <v>268</v>
      </c>
      <c r="F273" s="16">
        <v>39084</v>
      </c>
      <c r="G273" s="15" t="s">
        <v>457</v>
      </c>
      <c r="H273" s="15" t="s">
        <v>458</v>
      </c>
      <c r="I273" s="15" t="s">
        <v>459</v>
      </c>
      <c r="J273" s="15" t="s">
        <v>460</v>
      </c>
      <c r="K273" s="15" t="s">
        <v>474</v>
      </c>
      <c r="L273" s="15" t="s">
        <v>462</v>
      </c>
      <c r="M273" s="17">
        <v>0.16</v>
      </c>
      <c r="N273" s="17">
        <v>0</v>
      </c>
      <c r="O273" s="17">
        <v>0.16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/>
      <c r="V273" s="17">
        <f t="shared" si="55"/>
        <v>0.32</v>
      </c>
      <c r="W273" s="17">
        <f t="shared" si="56"/>
        <v>0.32</v>
      </c>
      <c r="X273" s="17">
        <f t="shared" si="57"/>
        <v>0</v>
      </c>
      <c r="Y273" s="20">
        <f t="shared" si="58"/>
        <v>0</v>
      </c>
      <c r="Z273" s="17">
        <v>166</v>
      </c>
      <c r="AA273" s="17">
        <v>170</v>
      </c>
      <c r="AB273" s="17"/>
      <c r="AC273" s="17"/>
      <c r="AD273" s="17"/>
      <c r="AE273" s="17"/>
      <c r="AF273" s="17">
        <v>140</v>
      </c>
      <c r="AG273" s="17">
        <v>140</v>
      </c>
      <c r="AH273" s="17"/>
      <c r="AI273" s="17"/>
      <c r="AJ273" s="17"/>
      <c r="AK273" s="17"/>
      <c r="AL273" s="17"/>
      <c r="AM273" s="17"/>
      <c r="AN273" s="17"/>
      <c r="AO273" s="17"/>
      <c r="AP273" s="17">
        <v>0</v>
      </c>
      <c r="AQ273" s="17">
        <v>0</v>
      </c>
      <c r="AR273" s="17">
        <v>0</v>
      </c>
      <c r="AS273" s="19">
        <v>59700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50"/>
      <c r="BS273" s="50"/>
      <c r="BT273" s="19">
        <v>87000</v>
      </c>
      <c r="BU273" s="19">
        <v>48000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/>
      <c r="CC273" s="17">
        <v>0</v>
      </c>
      <c r="CD273" s="17">
        <v>0</v>
      </c>
      <c r="CE273" s="17">
        <v>0</v>
      </c>
      <c r="CF273" s="17">
        <v>0</v>
      </c>
      <c r="CG273" s="19">
        <v>66000</v>
      </c>
      <c r="CH273" s="19">
        <v>66000</v>
      </c>
      <c r="CI273" s="19">
        <v>49020</v>
      </c>
      <c r="CJ273" s="17">
        <v>0</v>
      </c>
      <c r="CK273" s="19">
        <v>97000</v>
      </c>
      <c r="CL273" s="19">
        <v>104000</v>
      </c>
      <c r="CM273" s="19">
        <v>108720</v>
      </c>
      <c r="CN273" s="17">
        <v>0</v>
      </c>
      <c r="CO273" s="17">
        <v>0</v>
      </c>
      <c r="CP273" s="23">
        <v>59700</v>
      </c>
      <c r="CQ273" s="59" t="s">
        <v>101</v>
      </c>
      <c r="CR273" s="60">
        <f t="shared" si="66"/>
        <v>0.32</v>
      </c>
      <c r="CS273" s="59">
        <v>270000</v>
      </c>
      <c r="CT273" s="67">
        <f>CS273</f>
        <v>270000</v>
      </c>
      <c r="CU273" s="25">
        <f t="shared" si="59"/>
        <v>86400</v>
      </c>
      <c r="CV273" s="25">
        <f t="shared" si="60"/>
        <v>86400</v>
      </c>
      <c r="CW273" s="25">
        <f t="shared" si="61"/>
        <v>86400</v>
      </c>
      <c r="CX273" s="67">
        <f t="shared" si="62"/>
        <v>86400</v>
      </c>
      <c r="CY273" s="25">
        <f t="shared" si="63"/>
        <v>17280</v>
      </c>
      <c r="CZ273" s="52">
        <f>DB273/CP273</f>
        <v>0</v>
      </c>
      <c r="DA273" s="67">
        <v>0</v>
      </c>
      <c r="DB273" s="67">
        <v>0</v>
      </c>
      <c r="DC273" s="67" t="s">
        <v>165</v>
      </c>
      <c r="DD273" s="61">
        <f>AG273/(W273*2080)</f>
        <v>0.21033653846153846</v>
      </c>
      <c r="DE273" s="49" t="s">
        <v>116</v>
      </c>
    </row>
    <row r="274" spans="1:109" ht="24.95" hidden="1" customHeight="1" x14ac:dyDescent="0.3">
      <c r="A274" s="13" t="s">
        <v>276</v>
      </c>
      <c r="B274" s="14" t="s">
        <v>277</v>
      </c>
      <c r="C274" s="14" t="s">
        <v>278</v>
      </c>
      <c r="D274" s="15" t="s">
        <v>279</v>
      </c>
      <c r="E274" s="15" t="s">
        <v>280</v>
      </c>
      <c r="F274" s="16">
        <v>39336</v>
      </c>
      <c r="G274" s="15" t="s">
        <v>446</v>
      </c>
      <c r="H274" s="15" t="s">
        <v>447</v>
      </c>
      <c r="I274" s="15" t="s">
        <v>466</v>
      </c>
      <c r="J274" s="15" t="s">
        <v>126</v>
      </c>
      <c r="K274" s="15" t="s">
        <v>461</v>
      </c>
      <c r="L274" s="15" t="s">
        <v>558</v>
      </c>
      <c r="M274" s="17">
        <v>0.2</v>
      </c>
      <c r="N274" s="17">
        <v>0</v>
      </c>
      <c r="O274" s="17">
        <v>0</v>
      </c>
      <c r="P274" s="17">
        <v>0</v>
      </c>
      <c r="Q274" s="17">
        <v>0.9</v>
      </c>
      <c r="R274" s="17">
        <v>0</v>
      </c>
      <c r="S274" s="17">
        <v>0</v>
      </c>
      <c r="T274" s="17">
        <v>0</v>
      </c>
      <c r="U274" s="17"/>
      <c r="V274" s="17">
        <f t="shared" si="55"/>
        <v>1.1000000000000001</v>
      </c>
      <c r="W274" s="17">
        <f t="shared" si="56"/>
        <v>1.1000000000000001</v>
      </c>
      <c r="X274" s="17">
        <f t="shared" si="57"/>
        <v>0</v>
      </c>
      <c r="Y274" s="20">
        <f t="shared" si="58"/>
        <v>0</v>
      </c>
      <c r="Z274" s="17">
        <v>175</v>
      </c>
      <c r="AA274" s="17">
        <v>240</v>
      </c>
      <c r="AB274" s="17"/>
      <c r="AC274" s="17"/>
      <c r="AD274" s="17"/>
      <c r="AE274" s="17"/>
      <c r="AF274" s="19">
        <v>1420</v>
      </c>
      <c r="AG274" s="19">
        <v>2100</v>
      </c>
      <c r="AH274" s="17"/>
      <c r="AI274" s="17"/>
      <c r="AJ274" s="17"/>
      <c r="AK274" s="17"/>
      <c r="AL274" s="17"/>
      <c r="AM274" s="17"/>
      <c r="AN274" s="17"/>
      <c r="AO274" s="17"/>
      <c r="AP274" s="17">
        <v>0</v>
      </c>
      <c r="AQ274" s="19">
        <v>40900</v>
      </c>
      <c r="AR274" s="17">
        <v>0</v>
      </c>
      <c r="AS274" s="19">
        <v>200000</v>
      </c>
      <c r="AT274" s="17">
        <v>0</v>
      </c>
      <c r="AU274" s="17">
        <v>0</v>
      </c>
      <c r="AV274" s="17">
        <v>0</v>
      </c>
      <c r="AW274" s="17">
        <v>0</v>
      </c>
      <c r="AX274" s="19">
        <v>30000</v>
      </c>
      <c r="AY274" s="17">
        <v>0</v>
      </c>
      <c r="AZ274" s="17">
        <v>0</v>
      </c>
      <c r="BA274" s="19">
        <v>20000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50"/>
      <c r="BS274" s="50"/>
      <c r="BT274" s="19">
        <v>250000</v>
      </c>
      <c r="BU274" s="19">
        <v>187000</v>
      </c>
      <c r="BV274" s="17">
        <v>0</v>
      </c>
      <c r="BW274" s="19">
        <v>60000</v>
      </c>
      <c r="BX274" s="17">
        <v>0</v>
      </c>
      <c r="BY274" s="17">
        <v>0</v>
      </c>
      <c r="BZ274" s="17">
        <v>0</v>
      </c>
      <c r="CA274" s="17">
        <v>0</v>
      </c>
      <c r="CB274" s="17"/>
      <c r="CC274" s="17">
        <v>0</v>
      </c>
      <c r="CD274" s="17">
        <v>0</v>
      </c>
      <c r="CE274" s="17">
        <v>0</v>
      </c>
      <c r="CF274" s="17">
        <v>0</v>
      </c>
      <c r="CG274" s="19">
        <v>396298</v>
      </c>
      <c r="CH274" s="19">
        <v>396298</v>
      </c>
      <c r="CI274" s="19">
        <v>150000</v>
      </c>
      <c r="CJ274" s="17">
        <v>0</v>
      </c>
      <c r="CK274" s="19">
        <v>472578</v>
      </c>
      <c r="CL274" s="19">
        <v>431620</v>
      </c>
      <c r="CM274" s="19">
        <v>430000</v>
      </c>
      <c r="CN274" s="17">
        <v>0</v>
      </c>
      <c r="CO274" s="19">
        <v>40900</v>
      </c>
      <c r="CP274" s="23">
        <v>200000</v>
      </c>
      <c r="CQ274" s="59" t="s">
        <v>101</v>
      </c>
      <c r="CR274" s="60">
        <f t="shared" si="66"/>
        <v>1.1000000000000001</v>
      </c>
      <c r="CS274" s="59">
        <v>270000</v>
      </c>
      <c r="CT274" s="67">
        <f>CS274</f>
        <v>270000</v>
      </c>
      <c r="CU274" s="25">
        <f t="shared" si="59"/>
        <v>297000</v>
      </c>
      <c r="CV274" s="25">
        <f t="shared" si="60"/>
        <v>297000</v>
      </c>
      <c r="CW274" s="25">
        <f t="shared" si="61"/>
        <v>297000</v>
      </c>
      <c r="CX274" s="67">
        <f t="shared" si="62"/>
        <v>297000</v>
      </c>
      <c r="CY274" s="25">
        <f t="shared" si="63"/>
        <v>59400</v>
      </c>
      <c r="CZ274" s="52">
        <f t="shared" si="64"/>
        <v>0.29699999999999999</v>
      </c>
      <c r="DB274" s="67"/>
      <c r="DC274" s="67"/>
      <c r="DD274" s="28"/>
      <c r="DE274" s="49" t="s">
        <v>71</v>
      </c>
    </row>
    <row r="275" spans="1:109" ht="24.95" customHeight="1" x14ac:dyDescent="0.3">
      <c r="A275" s="13" t="s">
        <v>281</v>
      </c>
      <c r="B275" s="14" t="s">
        <v>282</v>
      </c>
      <c r="C275" s="14" t="s">
        <v>278</v>
      </c>
      <c r="D275" s="15" t="s">
        <v>279</v>
      </c>
      <c r="E275" s="15" t="s">
        <v>283</v>
      </c>
      <c r="F275" s="16">
        <v>39336</v>
      </c>
      <c r="G275" s="15" t="s">
        <v>457</v>
      </c>
      <c r="H275" s="15" t="s">
        <v>458</v>
      </c>
      <c r="I275" s="15" t="s">
        <v>459</v>
      </c>
      <c r="J275" s="15" t="s">
        <v>460</v>
      </c>
      <c r="K275" s="15" t="s">
        <v>461</v>
      </c>
      <c r="L275" s="15" t="s">
        <v>462</v>
      </c>
      <c r="M275" s="17">
        <v>0.1</v>
      </c>
      <c r="N275" s="17">
        <v>0</v>
      </c>
      <c r="O275" s="17">
        <v>0</v>
      </c>
      <c r="P275" s="17">
        <v>0</v>
      </c>
      <c r="Q275" s="17">
        <v>0.9</v>
      </c>
      <c r="R275" s="17">
        <v>0.5</v>
      </c>
      <c r="S275" s="17">
        <v>0</v>
      </c>
      <c r="T275" s="17">
        <v>0</v>
      </c>
      <c r="U275" s="17"/>
      <c r="V275" s="17">
        <f t="shared" si="55"/>
        <v>1.5</v>
      </c>
      <c r="W275" s="17">
        <f t="shared" si="56"/>
        <v>1</v>
      </c>
      <c r="X275" s="17">
        <f t="shared" si="57"/>
        <v>0.5</v>
      </c>
      <c r="Y275" s="20">
        <f t="shared" si="58"/>
        <v>33.333333333333329</v>
      </c>
      <c r="Z275" s="17">
        <v>321</v>
      </c>
      <c r="AA275" s="17">
        <v>350</v>
      </c>
      <c r="AB275" s="17"/>
      <c r="AC275" s="17"/>
      <c r="AD275" s="17"/>
      <c r="AE275" s="17"/>
      <c r="AF275" s="17">
        <v>385</v>
      </c>
      <c r="AG275" s="17">
        <v>450</v>
      </c>
      <c r="AH275" s="17"/>
      <c r="AI275" s="17"/>
      <c r="AJ275" s="17"/>
      <c r="AK275" s="17"/>
      <c r="AL275" s="17"/>
      <c r="AM275" s="17"/>
      <c r="AN275" s="17"/>
      <c r="AO275" s="17"/>
      <c r="AP275" s="19">
        <v>59800</v>
      </c>
      <c r="AQ275" s="19">
        <v>32300</v>
      </c>
      <c r="AR275" s="17">
        <v>0</v>
      </c>
      <c r="AS275" s="19">
        <v>200000</v>
      </c>
      <c r="AT275" s="17">
        <v>0</v>
      </c>
      <c r="AU275" s="17">
        <v>0</v>
      </c>
      <c r="AV275" s="17">
        <v>0</v>
      </c>
      <c r="AW275" s="17">
        <v>0</v>
      </c>
      <c r="AX275" s="19">
        <v>30000</v>
      </c>
      <c r="AY275" s="19">
        <v>25000</v>
      </c>
      <c r="AZ275" s="17">
        <v>0</v>
      </c>
      <c r="BA275" s="19">
        <v>25000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50"/>
      <c r="BS275" s="50"/>
      <c r="BT275" s="19">
        <v>231000</v>
      </c>
      <c r="BU275" s="19">
        <v>104000</v>
      </c>
      <c r="BV275" s="19">
        <v>40000</v>
      </c>
      <c r="BW275" s="19">
        <v>100000</v>
      </c>
      <c r="BX275" s="17">
        <v>0</v>
      </c>
      <c r="BY275" s="17">
        <v>0</v>
      </c>
      <c r="BZ275" s="17">
        <v>0</v>
      </c>
      <c r="CA275" s="17">
        <v>0</v>
      </c>
      <c r="CB275" s="17"/>
      <c r="CC275" s="17">
        <v>0</v>
      </c>
      <c r="CD275" s="17">
        <v>0</v>
      </c>
      <c r="CE275" s="17">
        <v>0</v>
      </c>
      <c r="CF275" s="17">
        <v>0</v>
      </c>
      <c r="CG275" s="19">
        <v>511328</v>
      </c>
      <c r="CH275" s="19">
        <v>511328</v>
      </c>
      <c r="CI275" s="19">
        <v>165000</v>
      </c>
      <c r="CJ275" s="17">
        <v>0</v>
      </c>
      <c r="CK275" s="19">
        <v>555517</v>
      </c>
      <c r="CL275" s="19">
        <v>437911</v>
      </c>
      <c r="CM275" s="19">
        <v>530000</v>
      </c>
      <c r="CN275" s="19">
        <v>59800</v>
      </c>
      <c r="CO275" s="19">
        <v>32300</v>
      </c>
      <c r="CP275" s="23">
        <v>200000</v>
      </c>
      <c r="CQ275" s="59" t="s">
        <v>101</v>
      </c>
      <c r="CR275" s="60">
        <f t="shared" si="66"/>
        <v>1.5</v>
      </c>
      <c r="CS275" s="59">
        <v>270000</v>
      </c>
      <c r="CT275" s="67">
        <f>CS275-(CS275*0.1)-(CS275*0.1)</f>
        <v>216000</v>
      </c>
      <c r="CU275" s="25">
        <f t="shared" si="59"/>
        <v>324000</v>
      </c>
      <c r="CV275" s="25">
        <f t="shared" si="60"/>
        <v>324000</v>
      </c>
      <c r="CW275" s="25">
        <f t="shared" si="61"/>
        <v>324000</v>
      </c>
      <c r="CX275" s="67">
        <f t="shared" si="62"/>
        <v>324000</v>
      </c>
      <c r="CY275" s="25">
        <f t="shared" si="63"/>
        <v>64800</v>
      </c>
      <c r="CZ275" s="52">
        <f>DB275/CP275</f>
        <v>0.27500000000000002</v>
      </c>
      <c r="DA275" s="67">
        <f>CY275</f>
        <v>64800</v>
      </c>
      <c r="DB275" s="67">
        <v>55000</v>
      </c>
      <c r="DC275" s="67" t="s">
        <v>166</v>
      </c>
      <c r="DD275" s="61">
        <f>AG275/(W275*2080)</f>
        <v>0.21634615384615385</v>
      </c>
      <c r="DE275" s="24" t="s">
        <v>112</v>
      </c>
    </row>
    <row r="276" spans="1:109" ht="24.95" hidden="1" customHeight="1" x14ac:dyDescent="0.3">
      <c r="A276" s="13" t="s">
        <v>284</v>
      </c>
      <c r="B276" s="14" t="s">
        <v>285</v>
      </c>
      <c r="C276" s="14" t="s">
        <v>286</v>
      </c>
      <c r="D276" s="15" t="s">
        <v>287</v>
      </c>
      <c r="E276" s="15" t="s">
        <v>287</v>
      </c>
      <c r="F276" s="16">
        <v>39379</v>
      </c>
      <c r="G276" s="15" t="s">
        <v>446</v>
      </c>
      <c r="H276" s="15" t="s">
        <v>447</v>
      </c>
      <c r="I276" s="15" t="s">
        <v>448</v>
      </c>
      <c r="J276" s="15" t="s">
        <v>585</v>
      </c>
      <c r="K276" s="15" t="s">
        <v>474</v>
      </c>
      <c r="L276" s="15" t="s">
        <v>475</v>
      </c>
      <c r="M276" s="17">
        <v>0.5</v>
      </c>
      <c r="N276" s="17">
        <v>0.13</v>
      </c>
      <c r="O276" s="17">
        <v>1.04</v>
      </c>
      <c r="P276" s="17">
        <v>0.81</v>
      </c>
      <c r="Q276" s="17">
        <v>24.38</v>
      </c>
      <c r="R276" s="17">
        <v>9.91</v>
      </c>
      <c r="S276" s="17">
        <v>2</v>
      </c>
      <c r="T276" s="17">
        <v>1.5</v>
      </c>
      <c r="U276" s="17">
        <v>0</v>
      </c>
      <c r="V276" s="17">
        <f t="shared" si="55"/>
        <v>36.769999999999996</v>
      </c>
      <c r="W276" s="17">
        <f t="shared" si="56"/>
        <v>25.919999999999998</v>
      </c>
      <c r="X276" s="17">
        <f t="shared" si="57"/>
        <v>10.85</v>
      </c>
      <c r="Y276" s="20">
        <f t="shared" si="58"/>
        <v>29.507750883872724</v>
      </c>
      <c r="Z276" s="17">
        <v>88</v>
      </c>
      <c r="AA276" s="17">
        <v>88</v>
      </c>
      <c r="AB276" s="17"/>
      <c r="AC276" s="17"/>
      <c r="AD276" s="17">
        <v>88</v>
      </c>
      <c r="AE276" s="17">
        <v>88</v>
      </c>
      <c r="AF276" s="19">
        <v>58678</v>
      </c>
      <c r="AG276" s="19">
        <v>96960</v>
      </c>
      <c r="AH276" s="17"/>
      <c r="AI276" s="17"/>
      <c r="AJ276" s="17">
        <v>15</v>
      </c>
      <c r="AK276" s="17">
        <v>25</v>
      </c>
      <c r="AL276" s="17">
        <v>18</v>
      </c>
      <c r="AM276" s="17">
        <v>27</v>
      </c>
      <c r="AN276" s="17">
        <v>3</v>
      </c>
      <c r="AO276" s="17">
        <v>88</v>
      </c>
      <c r="AP276" s="19">
        <v>975300</v>
      </c>
      <c r="AQ276" s="19">
        <v>1983300</v>
      </c>
      <c r="AR276" s="17">
        <v>0</v>
      </c>
      <c r="AS276" s="19">
        <v>2100000</v>
      </c>
      <c r="AT276" s="19">
        <v>175000</v>
      </c>
      <c r="AU276" s="19">
        <v>175000</v>
      </c>
      <c r="AV276" s="17">
        <v>0</v>
      </c>
      <c r="AW276" s="19">
        <v>335000</v>
      </c>
      <c r="AX276" s="19">
        <v>271287</v>
      </c>
      <c r="AY276" s="19">
        <v>182175</v>
      </c>
      <c r="AZ276" s="17">
        <v>0</v>
      </c>
      <c r="BA276" s="19">
        <v>700000</v>
      </c>
      <c r="BB276" s="17">
        <v>0</v>
      </c>
      <c r="BC276" s="17">
        <v>0</v>
      </c>
      <c r="BD276" s="17">
        <v>0</v>
      </c>
      <c r="BE276" s="17">
        <v>0</v>
      </c>
      <c r="BF276" s="19">
        <v>1866511</v>
      </c>
      <c r="BG276" s="19">
        <v>2099229</v>
      </c>
      <c r="BH276" s="19">
        <v>400000</v>
      </c>
      <c r="BI276" s="19">
        <v>1800000</v>
      </c>
      <c r="BJ276" s="19">
        <v>989771</v>
      </c>
      <c r="BK276" s="19">
        <v>866565</v>
      </c>
      <c r="BL276" s="19">
        <v>200000</v>
      </c>
      <c r="BM276" s="19">
        <v>900000</v>
      </c>
      <c r="BN276" s="19">
        <v>431076</v>
      </c>
      <c r="BO276" s="19">
        <v>401549</v>
      </c>
      <c r="BP276" s="19">
        <v>100000</v>
      </c>
      <c r="BQ276" s="19">
        <v>500000</v>
      </c>
      <c r="BR276" s="50"/>
      <c r="BS276" s="50">
        <f>55*AG276</f>
        <v>5332800</v>
      </c>
      <c r="BT276" s="19">
        <v>6656000</v>
      </c>
      <c r="BU276" s="19">
        <v>6706000</v>
      </c>
      <c r="BV276" s="19">
        <v>6717000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/>
      <c r="CC276" s="17">
        <v>0</v>
      </c>
      <c r="CD276" s="17">
        <v>0</v>
      </c>
      <c r="CE276" s="17">
        <v>0</v>
      </c>
      <c r="CF276" s="17">
        <v>0</v>
      </c>
      <c r="CG276" s="19">
        <v>661226</v>
      </c>
      <c r="CH276" s="19">
        <v>823710</v>
      </c>
      <c r="CI276" s="19">
        <v>23000</v>
      </c>
      <c r="CJ276" s="19">
        <v>902000</v>
      </c>
      <c r="CK276" s="19">
        <v>11845384</v>
      </c>
      <c r="CL276" s="19">
        <v>12998518</v>
      </c>
      <c r="CM276" s="19">
        <v>14677000</v>
      </c>
      <c r="CN276" s="19">
        <v>975300</v>
      </c>
      <c r="CO276" s="19">
        <v>1983300</v>
      </c>
      <c r="CP276" s="23">
        <v>2100000</v>
      </c>
      <c r="CQ276" s="59" t="s">
        <v>78</v>
      </c>
      <c r="CR276" s="59">
        <f>AE276</f>
        <v>88</v>
      </c>
      <c r="CS276" s="59">
        <v>160000</v>
      </c>
      <c r="CT276" s="67">
        <f>CS276+(CS276*0.1)</f>
        <v>176000</v>
      </c>
      <c r="CU276" s="25">
        <f t="shared" si="59"/>
        <v>15488000</v>
      </c>
      <c r="CV276" s="25">
        <f t="shared" si="60"/>
        <v>10155200</v>
      </c>
      <c r="CW276" s="25">
        <f t="shared" si="61"/>
        <v>10155200</v>
      </c>
      <c r="CX276" s="67">
        <f t="shared" si="62"/>
        <v>10155200</v>
      </c>
      <c r="CY276" s="25">
        <f t="shared" si="63"/>
        <v>2031040</v>
      </c>
      <c r="CZ276" s="52">
        <f t="shared" si="64"/>
        <v>0.96716190476190478</v>
      </c>
      <c r="DB276" s="67"/>
      <c r="DC276" s="67"/>
      <c r="DD276" s="28"/>
      <c r="DE276" s="24" t="s">
        <v>95</v>
      </c>
    </row>
    <row r="277" spans="1:109" ht="24.95" hidden="1" customHeight="1" x14ac:dyDescent="0.3">
      <c r="A277" s="13" t="s">
        <v>288</v>
      </c>
      <c r="B277" s="14" t="s">
        <v>289</v>
      </c>
      <c r="C277" s="14" t="s">
        <v>286</v>
      </c>
      <c r="D277" s="15" t="s">
        <v>287</v>
      </c>
      <c r="E277" s="15" t="s">
        <v>290</v>
      </c>
      <c r="F277" s="16">
        <v>39379</v>
      </c>
      <c r="G277" s="15" t="s">
        <v>446</v>
      </c>
      <c r="H277" s="15" t="s">
        <v>447</v>
      </c>
      <c r="I277" s="15" t="s">
        <v>448</v>
      </c>
      <c r="J277" s="15" t="s">
        <v>581</v>
      </c>
      <c r="K277" s="15" t="s">
        <v>482</v>
      </c>
      <c r="L277" s="15" t="s">
        <v>475</v>
      </c>
      <c r="M277" s="17">
        <v>1.88</v>
      </c>
      <c r="N277" s="17">
        <v>0.13</v>
      </c>
      <c r="O277" s="17">
        <v>1.38</v>
      </c>
      <c r="P277" s="17">
        <v>0.31</v>
      </c>
      <c r="Q277" s="17">
        <v>16.420000000000002</v>
      </c>
      <c r="R277" s="17">
        <v>5.27</v>
      </c>
      <c r="S277" s="17">
        <v>1</v>
      </c>
      <c r="T277" s="17">
        <v>1</v>
      </c>
      <c r="U277" s="17">
        <v>0</v>
      </c>
      <c r="V277" s="17">
        <f t="shared" si="55"/>
        <v>25.39</v>
      </c>
      <c r="W277" s="17">
        <f t="shared" si="56"/>
        <v>19.68</v>
      </c>
      <c r="X277" s="17">
        <f t="shared" si="57"/>
        <v>5.71</v>
      </c>
      <c r="Y277" s="20">
        <f t="shared" si="58"/>
        <v>22.489168964159116</v>
      </c>
      <c r="Z277" s="17">
        <v>27</v>
      </c>
      <c r="AA277" s="17">
        <v>27</v>
      </c>
      <c r="AB277" s="17">
        <v>27</v>
      </c>
      <c r="AC277" s="17">
        <v>27</v>
      </c>
      <c r="AD277" s="17"/>
      <c r="AE277" s="17"/>
      <c r="AF277" s="17"/>
      <c r="AG277" s="17"/>
      <c r="AH277" s="17"/>
      <c r="AI277" s="17"/>
      <c r="AJ277" s="17">
        <v>2</v>
      </c>
      <c r="AK277" s="17">
        <v>6</v>
      </c>
      <c r="AL277" s="17">
        <v>14</v>
      </c>
      <c r="AM277" s="17">
        <v>4</v>
      </c>
      <c r="AN277" s="17">
        <v>1</v>
      </c>
      <c r="AO277" s="17">
        <v>27</v>
      </c>
      <c r="AP277" s="19">
        <v>431500</v>
      </c>
      <c r="AQ277" s="19">
        <v>2171800</v>
      </c>
      <c r="AR277" s="17">
        <v>0</v>
      </c>
      <c r="AS277" s="19">
        <v>2170000</v>
      </c>
      <c r="AT277" s="19">
        <v>165000</v>
      </c>
      <c r="AU277" s="19">
        <v>170000</v>
      </c>
      <c r="AV277" s="17">
        <v>0</v>
      </c>
      <c r="AW277" s="19">
        <v>170000</v>
      </c>
      <c r="AX277" s="19">
        <v>355713</v>
      </c>
      <c r="AY277" s="19">
        <v>157840</v>
      </c>
      <c r="AZ277" s="17">
        <v>0</v>
      </c>
      <c r="BA277" s="19">
        <v>160000</v>
      </c>
      <c r="BB277" s="17">
        <v>0</v>
      </c>
      <c r="BC277" s="17">
        <v>0</v>
      </c>
      <c r="BD277" s="17">
        <v>0</v>
      </c>
      <c r="BE277" s="17">
        <v>0</v>
      </c>
      <c r="BF277" s="19">
        <v>1159708</v>
      </c>
      <c r="BG277" s="19">
        <v>1358831</v>
      </c>
      <c r="BH277" s="19">
        <v>225000</v>
      </c>
      <c r="BI277" s="19">
        <v>1125000</v>
      </c>
      <c r="BJ277" s="19">
        <v>1057555</v>
      </c>
      <c r="BK277" s="19">
        <v>1199315</v>
      </c>
      <c r="BL277" s="19">
        <v>180000</v>
      </c>
      <c r="BM277" s="19">
        <v>920000</v>
      </c>
      <c r="BN277" s="19">
        <v>184763</v>
      </c>
      <c r="BO277" s="19">
        <v>188112</v>
      </c>
      <c r="BP277" s="19">
        <v>30000</v>
      </c>
      <c r="BQ277" s="19">
        <v>150000</v>
      </c>
      <c r="BR277" s="50">
        <f>7000*12*AC277</f>
        <v>2268000</v>
      </c>
      <c r="BS277" s="50"/>
      <c r="BT277" s="19">
        <v>4742000</v>
      </c>
      <c r="BU277" s="19">
        <v>4688000</v>
      </c>
      <c r="BV277" s="19">
        <v>4688000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9">
        <f>3000*12*(AL277+AM277)</f>
        <v>648000</v>
      </c>
      <c r="CC277" s="17">
        <v>0</v>
      </c>
      <c r="CD277" s="17">
        <v>0</v>
      </c>
      <c r="CE277" s="17">
        <v>0</v>
      </c>
      <c r="CF277" s="17">
        <v>0</v>
      </c>
      <c r="CG277" s="19">
        <v>799697</v>
      </c>
      <c r="CH277" s="19">
        <v>387379</v>
      </c>
      <c r="CI277" s="19">
        <v>12000</v>
      </c>
      <c r="CJ277" s="19">
        <v>160000</v>
      </c>
      <c r="CK277" s="19">
        <v>8772237</v>
      </c>
      <c r="CL277" s="19">
        <v>10246797</v>
      </c>
      <c r="CM277" s="19">
        <v>9990000</v>
      </c>
      <c r="CN277" s="19">
        <v>431500</v>
      </c>
      <c r="CO277" s="19">
        <v>2171800</v>
      </c>
      <c r="CP277" s="23">
        <v>2170000</v>
      </c>
      <c r="CQ277" s="59" t="s">
        <v>72</v>
      </c>
      <c r="CR277" s="59">
        <f>AC277</f>
        <v>27</v>
      </c>
      <c r="CS277" s="59">
        <v>320000</v>
      </c>
      <c r="CT277" s="67">
        <f>CS277+(CS277*0.1)</f>
        <v>352000</v>
      </c>
      <c r="CU277" s="25">
        <f t="shared" si="59"/>
        <v>9504000</v>
      </c>
      <c r="CV277" s="25">
        <f t="shared" si="60"/>
        <v>6588000</v>
      </c>
      <c r="CW277" s="25">
        <f t="shared" si="61"/>
        <v>6588000</v>
      </c>
      <c r="CX277" s="67">
        <f t="shared" si="62"/>
        <v>6588000</v>
      </c>
      <c r="CY277" s="25">
        <f t="shared" si="63"/>
        <v>1317600</v>
      </c>
      <c r="CZ277" s="52">
        <f t="shared" si="64"/>
        <v>0.60718894009216595</v>
      </c>
      <c r="DB277" s="67"/>
      <c r="DC277" s="67"/>
      <c r="DD277" s="28"/>
      <c r="DE277" s="49" t="s">
        <v>99</v>
      </c>
    </row>
    <row r="278" spans="1:109" ht="24.95" hidden="1" customHeight="1" x14ac:dyDescent="0.3">
      <c r="A278" s="13" t="s">
        <v>291</v>
      </c>
      <c r="B278" s="14" t="s">
        <v>292</v>
      </c>
      <c r="C278" s="14" t="s">
        <v>293</v>
      </c>
      <c r="D278" s="15" t="s">
        <v>294</v>
      </c>
      <c r="E278" s="15" t="s">
        <v>294</v>
      </c>
      <c r="F278" s="16">
        <v>39365</v>
      </c>
      <c r="G278" s="15" t="s">
        <v>446</v>
      </c>
      <c r="H278" s="15" t="s">
        <v>447</v>
      </c>
      <c r="I278" s="15" t="s">
        <v>466</v>
      </c>
      <c r="J278" s="15" t="s">
        <v>467</v>
      </c>
      <c r="K278" s="15" t="s">
        <v>474</v>
      </c>
      <c r="L278" s="15" t="s">
        <v>475</v>
      </c>
      <c r="M278" s="17">
        <v>0.5</v>
      </c>
      <c r="N278" s="17">
        <v>0</v>
      </c>
      <c r="O278" s="17">
        <v>0</v>
      </c>
      <c r="P278" s="17">
        <v>0.31</v>
      </c>
      <c r="Q278" s="17">
        <v>4.5</v>
      </c>
      <c r="R278" s="17">
        <v>0</v>
      </c>
      <c r="S278" s="17">
        <v>0</v>
      </c>
      <c r="T278" s="17">
        <v>0</v>
      </c>
      <c r="U278" s="17">
        <v>6</v>
      </c>
      <c r="V278" s="17">
        <f t="shared" si="55"/>
        <v>5.3100000000000005</v>
      </c>
      <c r="W278" s="17">
        <f t="shared" si="56"/>
        <v>5</v>
      </c>
      <c r="X278" s="17">
        <f t="shared" si="57"/>
        <v>0.31</v>
      </c>
      <c r="Y278" s="20">
        <f t="shared" si="58"/>
        <v>5.838041431261769</v>
      </c>
      <c r="Z278" s="17">
        <v>10</v>
      </c>
      <c r="AA278" s="17">
        <v>11</v>
      </c>
      <c r="AB278" s="17"/>
      <c r="AC278" s="17"/>
      <c r="AD278" s="17"/>
      <c r="AE278" s="17"/>
      <c r="AF278" s="19">
        <v>4818</v>
      </c>
      <c r="AG278" s="19">
        <v>4880</v>
      </c>
      <c r="AH278" s="17"/>
      <c r="AI278" s="17"/>
      <c r="AJ278" s="17">
        <v>1</v>
      </c>
      <c r="AK278" s="17">
        <v>3</v>
      </c>
      <c r="AL278" s="17">
        <v>1</v>
      </c>
      <c r="AM278" s="17">
        <v>1</v>
      </c>
      <c r="AN278" s="17">
        <v>5</v>
      </c>
      <c r="AO278" s="17">
        <v>11</v>
      </c>
      <c r="AP278" s="19">
        <v>153700</v>
      </c>
      <c r="AQ278" s="19">
        <v>240300</v>
      </c>
      <c r="AR278" s="17">
        <v>0</v>
      </c>
      <c r="AS278" s="19">
        <v>804000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9">
        <v>20000</v>
      </c>
      <c r="AZ278" s="17">
        <v>0</v>
      </c>
      <c r="BA278" s="19">
        <v>20000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  <c r="BR278" s="50"/>
      <c r="BS278" s="50"/>
      <c r="BT278" s="19">
        <v>1400000</v>
      </c>
      <c r="BU278" s="19">
        <v>1115000</v>
      </c>
      <c r="BV278" s="19">
        <v>1115000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/>
      <c r="CC278" s="19">
        <v>168604</v>
      </c>
      <c r="CD278" s="18">
        <v>269603.55</v>
      </c>
      <c r="CE278" s="17">
        <v>0</v>
      </c>
      <c r="CF278" s="17">
        <v>0</v>
      </c>
      <c r="CG278" s="19">
        <v>407097</v>
      </c>
      <c r="CH278" s="19">
        <v>582120</v>
      </c>
      <c r="CI278" s="19">
        <v>60000</v>
      </c>
      <c r="CJ278" s="19">
        <v>225000</v>
      </c>
      <c r="CK278" s="19">
        <v>2163579</v>
      </c>
      <c r="CL278" s="18">
        <v>2216170.7200000002</v>
      </c>
      <c r="CM278" s="19">
        <v>2224000</v>
      </c>
      <c r="CN278" s="19">
        <v>153700</v>
      </c>
      <c r="CO278" s="19">
        <v>240300</v>
      </c>
      <c r="CP278" s="23">
        <v>804000</v>
      </c>
      <c r="CQ278" s="59" t="s">
        <v>101</v>
      </c>
      <c r="CR278" s="60">
        <f>V278</f>
        <v>5.3100000000000005</v>
      </c>
      <c r="CS278" s="59">
        <v>350000</v>
      </c>
      <c r="CT278" s="67">
        <f>CS278</f>
        <v>350000</v>
      </c>
      <c r="CU278" s="25">
        <f t="shared" si="59"/>
        <v>1858500.0000000002</v>
      </c>
      <c r="CV278" s="25">
        <f t="shared" si="60"/>
        <v>1858500.0000000002</v>
      </c>
      <c r="CW278" s="25">
        <f t="shared" si="61"/>
        <v>1858500.0000000002</v>
      </c>
      <c r="CX278" s="67">
        <f t="shared" si="62"/>
        <v>1858500.0000000002</v>
      </c>
      <c r="CY278" s="25">
        <f t="shared" si="63"/>
        <v>371700.00000000006</v>
      </c>
      <c r="CZ278" s="52">
        <f t="shared" si="64"/>
        <v>0.46231343283582099</v>
      </c>
      <c r="DB278" s="67"/>
      <c r="DC278" s="67"/>
      <c r="DD278" s="28"/>
      <c r="DE278" s="24"/>
    </row>
    <row r="279" spans="1:109" ht="24.95" hidden="1" customHeight="1" x14ac:dyDescent="0.3">
      <c r="A279" s="13" t="s">
        <v>295</v>
      </c>
      <c r="B279" s="14" t="s">
        <v>296</v>
      </c>
      <c r="C279" s="14" t="s">
        <v>297</v>
      </c>
      <c r="D279" s="15" t="s">
        <v>298</v>
      </c>
      <c r="E279" s="15" t="s">
        <v>299</v>
      </c>
      <c r="F279" s="16">
        <v>39386</v>
      </c>
      <c r="G279" s="15" t="s">
        <v>446</v>
      </c>
      <c r="H279" s="15" t="s">
        <v>447</v>
      </c>
      <c r="I279" s="15" t="s">
        <v>466</v>
      </c>
      <c r="J279" s="15" t="s">
        <v>467</v>
      </c>
      <c r="K279" s="15" t="s">
        <v>461</v>
      </c>
      <c r="L279" s="15" t="s">
        <v>793</v>
      </c>
      <c r="M279" s="17">
        <v>0</v>
      </c>
      <c r="N279" s="17">
        <v>0</v>
      </c>
      <c r="O279" s="17">
        <v>0</v>
      </c>
      <c r="P279" s="17">
        <v>0</v>
      </c>
      <c r="Q279" s="17">
        <v>2.8</v>
      </c>
      <c r="R279" s="17">
        <v>0.5</v>
      </c>
      <c r="S279" s="17">
        <v>0</v>
      </c>
      <c r="T279" s="17">
        <v>0</v>
      </c>
      <c r="U279" s="17"/>
      <c r="V279" s="17">
        <f t="shared" si="55"/>
        <v>3.3</v>
      </c>
      <c r="W279" s="17">
        <f t="shared" si="56"/>
        <v>2.8</v>
      </c>
      <c r="X279" s="17">
        <f t="shared" si="57"/>
        <v>0.5</v>
      </c>
      <c r="Y279" s="20">
        <f t="shared" si="58"/>
        <v>15.151515151515152</v>
      </c>
      <c r="Z279" s="17">
        <v>252</v>
      </c>
      <c r="AA279" s="17">
        <v>260</v>
      </c>
      <c r="AB279" s="17"/>
      <c r="AC279" s="17"/>
      <c r="AD279" s="17"/>
      <c r="AE279" s="17"/>
      <c r="AF279" s="19">
        <v>1223</v>
      </c>
      <c r="AG279" s="19">
        <v>1200</v>
      </c>
      <c r="AH279" s="17"/>
      <c r="AI279" s="17"/>
      <c r="AJ279" s="17">
        <v>0</v>
      </c>
      <c r="AK279" s="17">
        <v>0</v>
      </c>
      <c r="AL279" s="17">
        <v>0</v>
      </c>
      <c r="AM279" s="17">
        <v>0</v>
      </c>
      <c r="AN279" s="17">
        <v>260</v>
      </c>
      <c r="AO279" s="17">
        <v>260</v>
      </c>
      <c r="AP279" s="17">
        <v>0</v>
      </c>
      <c r="AQ279" s="19">
        <v>415200</v>
      </c>
      <c r="AR279" s="17">
        <v>0</v>
      </c>
      <c r="AS279" s="19">
        <v>425000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9">
        <v>155000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50"/>
      <c r="BS279" s="50"/>
      <c r="BT279" s="19">
        <v>983000</v>
      </c>
      <c r="BU279" s="19">
        <v>710000</v>
      </c>
      <c r="BV279" s="19">
        <v>704000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/>
      <c r="CC279" s="17">
        <v>0</v>
      </c>
      <c r="CD279" s="17">
        <v>0</v>
      </c>
      <c r="CE279" s="17">
        <v>0</v>
      </c>
      <c r="CF279" s="17">
        <v>0</v>
      </c>
      <c r="CG279" s="19">
        <v>100000</v>
      </c>
      <c r="CH279" s="17">
        <v>0</v>
      </c>
      <c r="CI279" s="17">
        <v>0</v>
      </c>
      <c r="CJ279" s="19">
        <v>123000</v>
      </c>
      <c r="CK279" s="19">
        <v>1083000</v>
      </c>
      <c r="CL279" s="19">
        <v>1125200</v>
      </c>
      <c r="CM279" s="19">
        <v>1407000</v>
      </c>
      <c r="CN279" s="17">
        <v>0</v>
      </c>
      <c r="CO279" s="19">
        <v>415200</v>
      </c>
      <c r="CP279" s="23">
        <v>425000</v>
      </c>
      <c r="CQ279" s="59" t="s">
        <v>101</v>
      </c>
      <c r="CR279" s="60">
        <f>V279</f>
        <v>3.3</v>
      </c>
      <c r="CS279" s="59">
        <v>350000</v>
      </c>
      <c r="CT279" s="67">
        <f>CS279</f>
        <v>350000</v>
      </c>
      <c r="CU279" s="25">
        <f t="shared" si="59"/>
        <v>1155000</v>
      </c>
      <c r="CV279" s="25">
        <f t="shared" si="60"/>
        <v>1155000</v>
      </c>
      <c r="CW279" s="25">
        <f t="shared" si="61"/>
        <v>1155000</v>
      </c>
      <c r="CX279" s="67">
        <f t="shared" si="62"/>
        <v>1155000</v>
      </c>
      <c r="CY279" s="25">
        <f t="shared" si="63"/>
        <v>231000</v>
      </c>
      <c r="CZ279" s="52">
        <f t="shared" si="64"/>
        <v>0.54352941176470593</v>
      </c>
      <c r="DB279" s="67"/>
      <c r="DC279" s="67"/>
      <c r="DD279" s="28"/>
      <c r="DE279" s="24"/>
    </row>
    <row r="280" spans="1:109" ht="24.95" hidden="1" customHeight="1" x14ac:dyDescent="0.3">
      <c r="A280" s="13" t="s">
        <v>300</v>
      </c>
      <c r="B280" s="14" t="s">
        <v>301</v>
      </c>
      <c r="C280" s="14" t="s">
        <v>302</v>
      </c>
      <c r="D280" s="15" t="s">
        <v>303</v>
      </c>
      <c r="E280" s="15" t="s">
        <v>656</v>
      </c>
      <c r="F280" s="16">
        <v>39414</v>
      </c>
      <c r="G280" s="15" t="s">
        <v>446</v>
      </c>
      <c r="H280" s="15" t="s">
        <v>447</v>
      </c>
      <c r="I280" s="15" t="s">
        <v>466</v>
      </c>
      <c r="J280" s="15" t="s">
        <v>467</v>
      </c>
      <c r="K280" s="15" t="s">
        <v>461</v>
      </c>
      <c r="L280" s="15" t="s">
        <v>483</v>
      </c>
      <c r="M280" s="17">
        <v>0</v>
      </c>
      <c r="N280" s="17">
        <v>0</v>
      </c>
      <c r="O280" s="17">
        <v>0.26</v>
      </c>
      <c r="P280" s="17">
        <v>0.05</v>
      </c>
      <c r="Q280" s="17">
        <v>1.75</v>
      </c>
      <c r="R280" s="17">
        <v>1</v>
      </c>
      <c r="S280" s="17">
        <v>0</v>
      </c>
      <c r="T280" s="17">
        <v>0</v>
      </c>
      <c r="U280" s="17"/>
      <c r="V280" s="17">
        <f t="shared" si="55"/>
        <v>3.06</v>
      </c>
      <c r="W280" s="17">
        <f t="shared" si="56"/>
        <v>2.0099999999999998</v>
      </c>
      <c r="X280" s="17">
        <f t="shared" si="57"/>
        <v>1.05</v>
      </c>
      <c r="Y280" s="20">
        <f t="shared" si="58"/>
        <v>34.313725490196077</v>
      </c>
      <c r="Z280" s="17">
        <v>210</v>
      </c>
      <c r="AA280" s="17">
        <v>200</v>
      </c>
      <c r="AB280" s="17"/>
      <c r="AC280" s="17"/>
      <c r="AD280" s="17">
        <v>0</v>
      </c>
      <c r="AE280" s="17">
        <v>0</v>
      </c>
      <c r="AF280" s="19">
        <v>1500</v>
      </c>
      <c r="AG280" s="19">
        <v>1600</v>
      </c>
      <c r="AH280" s="17"/>
      <c r="AI280" s="17"/>
      <c r="AJ280" s="17">
        <v>60</v>
      </c>
      <c r="AK280" s="17">
        <v>50</v>
      </c>
      <c r="AL280" s="17">
        <v>50</v>
      </c>
      <c r="AM280" s="17">
        <v>20</v>
      </c>
      <c r="AN280" s="17">
        <v>20</v>
      </c>
      <c r="AO280" s="17">
        <v>200</v>
      </c>
      <c r="AP280" s="19">
        <v>100000</v>
      </c>
      <c r="AQ280" s="17">
        <v>0</v>
      </c>
      <c r="AR280" s="17">
        <v>0</v>
      </c>
      <c r="AS280" s="19">
        <v>706090</v>
      </c>
      <c r="AT280" s="17">
        <v>0</v>
      </c>
      <c r="AU280" s="17">
        <v>0</v>
      </c>
      <c r="AV280" s="17">
        <v>0</v>
      </c>
      <c r="AW280" s="17">
        <v>0</v>
      </c>
      <c r="AX280" s="19">
        <v>155000</v>
      </c>
      <c r="AY280" s="19">
        <v>160000</v>
      </c>
      <c r="AZ280" s="17">
        <v>0</v>
      </c>
      <c r="BA280" s="19">
        <v>100000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50"/>
      <c r="BS280" s="50"/>
      <c r="BT280" s="19">
        <v>305000</v>
      </c>
      <c r="BU280" s="19">
        <v>474000</v>
      </c>
      <c r="BV280" s="17">
        <v>0</v>
      </c>
      <c r="BW280" s="19">
        <v>200000</v>
      </c>
      <c r="BX280" s="17">
        <v>0</v>
      </c>
      <c r="BY280" s="17">
        <v>0</v>
      </c>
      <c r="BZ280" s="17">
        <v>0</v>
      </c>
      <c r="CA280" s="17">
        <v>0</v>
      </c>
      <c r="CB280" s="17"/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9">
        <v>277710</v>
      </c>
      <c r="CK280" s="19">
        <v>560000</v>
      </c>
      <c r="CL280" s="19">
        <v>634000</v>
      </c>
      <c r="CM280" s="19">
        <v>1283800</v>
      </c>
      <c r="CN280" s="19">
        <v>100000</v>
      </c>
      <c r="CO280" s="17">
        <v>0</v>
      </c>
      <c r="CP280" s="23">
        <v>706090</v>
      </c>
      <c r="CQ280" s="59" t="s">
        <v>101</v>
      </c>
      <c r="CR280" s="60">
        <f>V280</f>
        <v>3.06</v>
      </c>
      <c r="CS280" s="59">
        <v>350000</v>
      </c>
      <c r="CT280" s="67">
        <f>CS280-(CS280*0.1)</f>
        <v>315000</v>
      </c>
      <c r="CU280" s="25">
        <f t="shared" si="59"/>
        <v>963900</v>
      </c>
      <c r="CV280" s="25">
        <f t="shared" si="60"/>
        <v>963900</v>
      </c>
      <c r="CW280" s="25">
        <f t="shared" si="61"/>
        <v>963900</v>
      </c>
      <c r="CX280" s="67">
        <f t="shared" si="62"/>
        <v>963900</v>
      </c>
      <c r="CY280" s="25">
        <f t="shared" si="63"/>
        <v>192780</v>
      </c>
      <c r="CZ280" s="52">
        <f t="shared" si="64"/>
        <v>0.27302468523842571</v>
      </c>
      <c r="DB280" s="67"/>
      <c r="DC280" s="67"/>
      <c r="DD280" s="28"/>
      <c r="DE280" s="24" t="s">
        <v>79</v>
      </c>
    </row>
    <row r="281" spans="1:109" ht="24.95" customHeight="1" x14ac:dyDescent="0.3">
      <c r="A281" s="13" t="s">
        <v>304</v>
      </c>
      <c r="B281" s="14" t="s">
        <v>305</v>
      </c>
      <c r="C281" s="14" t="s">
        <v>306</v>
      </c>
      <c r="D281" s="15" t="s">
        <v>307</v>
      </c>
      <c r="E281" s="15" t="s">
        <v>308</v>
      </c>
      <c r="F281" s="16">
        <v>39406</v>
      </c>
      <c r="G281" s="15" t="s">
        <v>457</v>
      </c>
      <c r="H281" s="15" t="s">
        <v>458</v>
      </c>
      <c r="I281" s="15" t="s">
        <v>459</v>
      </c>
      <c r="J281" s="15" t="s">
        <v>460</v>
      </c>
      <c r="K281" s="15" t="s">
        <v>474</v>
      </c>
      <c r="L281" s="15" t="s">
        <v>462</v>
      </c>
      <c r="M281" s="17">
        <v>0.38</v>
      </c>
      <c r="N281" s="17">
        <v>0</v>
      </c>
      <c r="O281" s="17">
        <v>0.21</v>
      </c>
      <c r="P281" s="17">
        <v>0.11</v>
      </c>
      <c r="Q281" s="17">
        <v>0</v>
      </c>
      <c r="R281" s="17">
        <v>0.22</v>
      </c>
      <c r="S281" s="17">
        <v>0</v>
      </c>
      <c r="T281" s="17">
        <v>0</v>
      </c>
      <c r="U281" s="17"/>
      <c r="V281" s="17">
        <f t="shared" si="55"/>
        <v>0.91999999999999993</v>
      </c>
      <c r="W281" s="17">
        <f t="shared" si="56"/>
        <v>0.59</v>
      </c>
      <c r="X281" s="17">
        <f t="shared" si="57"/>
        <v>0.33</v>
      </c>
      <c r="Y281" s="20">
        <f t="shared" si="58"/>
        <v>35.869565217391312</v>
      </c>
      <c r="Z281" s="17">
        <v>99</v>
      </c>
      <c r="AA281" s="17">
        <v>200</v>
      </c>
      <c r="AB281" s="17"/>
      <c r="AC281" s="17"/>
      <c r="AD281" s="17"/>
      <c r="AE281" s="17"/>
      <c r="AF281" s="17">
        <v>426</v>
      </c>
      <c r="AG281" s="17">
        <v>852</v>
      </c>
      <c r="AH281" s="17"/>
      <c r="AI281" s="17"/>
      <c r="AJ281" s="17"/>
      <c r="AK281" s="17"/>
      <c r="AL281" s="17"/>
      <c r="AM281" s="17"/>
      <c r="AN281" s="17"/>
      <c r="AO281" s="17"/>
      <c r="AP281" s="17">
        <v>0</v>
      </c>
      <c r="AQ281" s="17">
        <v>0</v>
      </c>
      <c r="AR281" s="17">
        <v>0</v>
      </c>
      <c r="AS281" s="19">
        <v>200000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50"/>
      <c r="BS281" s="50"/>
      <c r="BT281" s="19">
        <v>110000</v>
      </c>
      <c r="BU281" s="19">
        <v>208000</v>
      </c>
      <c r="BV281" s="17">
        <v>0</v>
      </c>
      <c r="BW281" s="19">
        <v>116000</v>
      </c>
      <c r="BX281" s="17">
        <v>0</v>
      </c>
      <c r="BY281" s="17">
        <v>0</v>
      </c>
      <c r="BZ281" s="17">
        <v>0</v>
      </c>
      <c r="CA281" s="17">
        <v>0</v>
      </c>
      <c r="CB281" s="17"/>
      <c r="CC281" s="17">
        <v>0</v>
      </c>
      <c r="CD281" s="17">
        <v>0</v>
      </c>
      <c r="CE281" s="17">
        <v>0</v>
      </c>
      <c r="CF281" s="17">
        <v>0</v>
      </c>
      <c r="CG281" s="19">
        <v>33230</v>
      </c>
      <c r="CH281" s="19">
        <v>49802</v>
      </c>
      <c r="CI281" s="17">
        <v>0</v>
      </c>
      <c r="CJ281" s="19">
        <v>59500</v>
      </c>
      <c r="CK281" s="19">
        <v>129208</v>
      </c>
      <c r="CL281" s="19">
        <v>238594</v>
      </c>
      <c r="CM281" s="19">
        <v>375500</v>
      </c>
      <c r="CN281" s="17">
        <v>0</v>
      </c>
      <c r="CO281" s="17">
        <v>0</v>
      </c>
      <c r="CP281" s="23">
        <v>200000</v>
      </c>
      <c r="CQ281" s="59" t="s">
        <v>101</v>
      </c>
      <c r="CR281" s="60">
        <f>V281</f>
        <v>0.91999999999999993</v>
      </c>
      <c r="CS281" s="59">
        <v>270000</v>
      </c>
      <c r="CT281" s="67">
        <f>CS281-(CS281*0.1)</f>
        <v>243000</v>
      </c>
      <c r="CU281" s="25">
        <f t="shared" si="59"/>
        <v>223559.99999999997</v>
      </c>
      <c r="CV281" s="25">
        <f t="shared" si="60"/>
        <v>223559.99999999997</v>
      </c>
      <c r="CW281" s="25">
        <f t="shared" si="61"/>
        <v>223559.99999999997</v>
      </c>
      <c r="CX281" s="67">
        <f t="shared" si="62"/>
        <v>223559.99999999997</v>
      </c>
      <c r="CY281" s="25">
        <f t="shared" si="63"/>
        <v>44712</v>
      </c>
      <c r="CZ281" s="52">
        <f>DB281/CP281</f>
        <v>0.2</v>
      </c>
      <c r="DA281" s="67">
        <f>CY281</f>
        <v>44712</v>
      </c>
      <c r="DB281" s="67">
        <v>40000</v>
      </c>
      <c r="DC281" s="67" t="s">
        <v>167</v>
      </c>
      <c r="DD281" s="61">
        <f>AG281/(W281*2080)</f>
        <v>0.69426336375488917</v>
      </c>
      <c r="DE281" s="24" t="s">
        <v>79</v>
      </c>
    </row>
    <row r="282" spans="1:109" ht="24.95" hidden="1" customHeight="1" x14ac:dyDescent="0.3">
      <c r="A282" s="13" t="s">
        <v>309</v>
      </c>
      <c r="B282" s="14" t="s">
        <v>310</v>
      </c>
      <c r="C282" s="14" t="s">
        <v>311</v>
      </c>
      <c r="D282" s="15" t="s">
        <v>312</v>
      </c>
      <c r="E282" s="15" t="s">
        <v>313</v>
      </c>
      <c r="F282" s="16">
        <v>39234</v>
      </c>
      <c r="G282" s="15" t="s">
        <v>446</v>
      </c>
      <c r="H282" s="15" t="s">
        <v>447</v>
      </c>
      <c r="I282" s="15" t="s">
        <v>448</v>
      </c>
      <c r="J282" s="15" t="s">
        <v>449</v>
      </c>
      <c r="K282" s="15" t="s">
        <v>450</v>
      </c>
      <c r="L282" s="15" t="s">
        <v>558</v>
      </c>
      <c r="M282" s="17">
        <v>0.3</v>
      </c>
      <c r="N282" s="17">
        <v>0</v>
      </c>
      <c r="O282" s="17">
        <v>1.02</v>
      </c>
      <c r="P282" s="17">
        <v>0.02</v>
      </c>
      <c r="Q282" s="17">
        <v>1</v>
      </c>
      <c r="R282" s="17">
        <v>1</v>
      </c>
      <c r="S282" s="17">
        <v>0</v>
      </c>
      <c r="T282" s="17">
        <v>0</v>
      </c>
      <c r="U282" s="17">
        <v>8</v>
      </c>
      <c r="V282" s="17">
        <f t="shared" si="55"/>
        <v>3.34</v>
      </c>
      <c r="W282" s="17">
        <f t="shared" si="56"/>
        <v>2.3200000000000003</v>
      </c>
      <c r="X282" s="17">
        <f t="shared" si="57"/>
        <v>1.02</v>
      </c>
      <c r="Y282" s="20">
        <f t="shared" si="58"/>
        <v>30.538922155688624</v>
      </c>
      <c r="Z282" s="17">
        <v>22</v>
      </c>
      <c r="AA282" s="17">
        <v>30</v>
      </c>
      <c r="AB282" s="17"/>
      <c r="AC282" s="17"/>
      <c r="AD282" s="17"/>
      <c r="AE282" s="17"/>
      <c r="AF282" s="19">
        <v>2652</v>
      </c>
      <c r="AG282" s="19">
        <v>3600</v>
      </c>
      <c r="AH282" s="17"/>
      <c r="AI282" s="17"/>
      <c r="AJ282" s="17">
        <v>0</v>
      </c>
      <c r="AK282" s="17">
        <v>12</v>
      </c>
      <c r="AL282" s="17">
        <v>14</v>
      </c>
      <c r="AM282" s="17">
        <v>4</v>
      </c>
      <c r="AN282" s="17">
        <v>0</v>
      </c>
      <c r="AO282" s="17">
        <v>30</v>
      </c>
      <c r="AP282" s="19">
        <v>202000</v>
      </c>
      <c r="AQ282" s="19">
        <v>129100</v>
      </c>
      <c r="AR282" s="17">
        <v>0</v>
      </c>
      <c r="AS282" s="19">
        <v>764800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9">
        <v>191800</v>
      </c>
      <c r="BG282" s="19">
        <v>199204</v>
      </c>
      <c r="BH282" s="17">
        <v>0</v>
      </c>
      <c r="BI282" s="19">
        <v>230000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  <c r="BR282" s="50">
        <f>80*AG282</f>
        <v>288000</v>
      </c>
      <c r="BS282" s="50"/>
      <c r="BT282" s="19">
        <v>818000</v>
      </c>
      <c r="BU282" s="19">
        <v>332000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/>
      <c r="CC282" s="17">
        <v>0</v>
      </c>
      <c r="CD282" s="17">
        <v>0</v>
      </c>
      <c r="CE282" s="17">
        <v>0</v>
      </c>
      <c r="CF282" s="17">
        <v>0</v>
      </c>
      <c r="CG282" s="19">
        <v>177164</v>
      </c>
      <c r="CH282" s="19">
        <v>103000</v>
      </c>
      <c r="CI282" s="17">
        <v>0</v>
      </c>
      <c r="CJ282" s="19">
        <v>208200</v>
      </c>
      <c r="CK282" s="19">
        <v>1378964</v>
      </c>
      <c r="CL282" s="19">
        <v>755304</v>
      </c>
      <c r="CM282" s="19">
        <v>1203000</v>
      </c>
      <c r="CN282" s="19">
        <v>202000</v>
      </c>
      <c r="CO282" s="19">
        <v>129100</v>
      </c>
      <c r="CP282" s="23">
        <v>764800</v>
      </c>
      <c r="CQ282" s="59" t="s">
        <v>98</v>
      </c>
      <c r="CR282" s="59">
        <f>AG282</f>
        <v>3600</v>
      </c>
      <c r="CS282" s="59">
        <v>350</v>
      </c>
      <c r="CT282" s="67">
        <f>CS282-(CS282*0.1)</f>
        <v>315</v>
      </c>
      <c r="CU282" s="25">
        <f t="shared" si="59"/>
        <v>1134000</v>
      </c>
      <c r="CV282" s="25">
        <f t="shared" si="60"/>
        <v>846000</v>
      </c>
      <c r="CW282" s="25">
        <f t="shared" si="61"/>
        <v>846000</v>
      </c>
      <c r="CX282" s="67">
        <f t="shared" si="62"/>
        <v>846000</v>
      </c>
      <c r="CY282" s="25">
        <f t="shared" si="63"/>
        <v>169200</v>
      </c>
      <c r="CZ282" s="52">
        <f t="shared" si="64"/>
        <v>0.22123430962343096</v>
      </c>
      <c r="DB282" s="67"/>
      <c r="DC282" s="67"/>
      <c r="DD282" s="28"/>
      <c r="DE282" s="49" t="s">
        <v>79</v>
      </c>
    </row>
    <row r="283" spans="1:109" ht="24.95" hidden="1" customHeight="1" x14ac:dyDescent="0.3">
      <c r="A283" s="13" t="s">
        <v>314</v>
      </c>
      <c r="B283" s="14" t="s">
        <v>315</v>
      </c>
      <c r="C283" s="14" t="s">
        <v>316</v>
      </c>
      <c r="D283" s="15" t="s">
        <v>317</v>
      </c>
      <c r="E283" s="15" t="s">
        <v>318</v>
      </c>
      <c r="F283" s="16">
        <v>39422</v>
      </c>
      <c r="G283" s="15" t="s">
        <v>446</v>
      </c>
      <c r="H283" s="15" t="s">
        <v>447</v>
      </c>
      <c r="I283" s="15" t="s">
        <v>466</v>
      </c>
      <c r="J283" s="15" t="s">
        <v>813</v>
      </c>
      <c r="K283" s="15" t="s">
        <v>474</v>
      </c>
      <c r="L283" s="15" t="s">
        <v>596</v>
      </c>
      <c r="M283" s="17">
        <v>1.7</v>
      </c>
      <c r="N283" s="17">
        <v>0</v>
      </c>
      <c r="O283" s="17">
        <v>0</v>
      </c>
      <c r="P283" s="17">
        <v>0.01</v>
      </c>
      <c r="Q283" s="17">
        <v>0.9</v>
      </c>
      <c r="R283" s="17">
        <v>0.5</v>
      </c>
      <c r="S283" s="17">
        <v>0</v>
      </c>
      <c r="T283" s="17">
        <v>0</v>
      </c>
      <c r="U283" s="17"/>
      <c r="V283" s="17">
        <f t="shared" si="55"/>
        <v>3.11</v>
      </c>
      <c r="W283" s="17">
        <f t="shared" si="56"/>
        <v>2.6</v>
      </c>
      <c r="X283" s="17">
        <f t="shared" si="57"/>
        <v>0.51</v>
      </c>
      <c r="Y283" s="20">
        <f t="shared" si="58"/>
        <v>16.39871382636656</v>
      </c>
      <c r="Z283" s="17">
        <v>13</v>
      </c>
      <c r="AA283" s="17">
        <v>13</v>
      </c>
      <c r="AB283" s="17"/>
      <c r="AC283" s="17"/>
      <c r="AD283" s="17">
        <v>7</v>
      </c>
      <c r="AE283" s="17">
        <v>7</v>
      </c>
      <c r="AF283" s="17"/>
      <c r="AG283" s="17"/>
      <c r="AH283" s="17">
        <v>6</v>
      </c>
      <c r="AI283" s="17">
        <v>6</v>
      </c>
      <c r="AJ283" s="17"/>
      <c r="AK283" s="17"/>
      <c r="AL283" s="17"/>
      <c r="AM283" s="17"/>
      <c r="AN283" s="17"/>
      <c r="AO283" s="17"/>
      <c r="AP283" s="19">
        <v>118600</v>
      </c>
      <c r="AQ283" s="19">
        <v>62100</v>
      </c>
      <c r="AR283" s="17">
        <v>0</v>
      </c>
      <c r="AS283" s="19">
        <v>516700</v>
      </c>
      <c r="AT283" s="17">
        <v>0</v>
      </c>
      <c r="AU283" s="17">
        <v>0</v>
      </c>
      <c r="AV283" s="17">
        <v>0</v>
      </c>
      <c r="AW283" s="17">
        <v>0</v>
      </c>
      <c r="AX283" s="19">
        <v>25000</v>
      </c>
      <c r="AY283" s="19">
        <v>15000</v>
      </c>
      <c r="AZ283" s="17">
        <v>0</v>
      </c>
      <c r="BA283" s="19">
        <v>10000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0</v>
      </c>
      <c r="BR283" s="50"/>
      <c r="BS283" s="50"/>
      <c r="BT283" s="19">
        <v>427000</v>
      </c>
      <c r="BU283" s="19">
        <v>298000</v>
      </c>
      <c r="BV283" s="19">
        <v>708000</v>
      </c>
      <c r="BW283" s="17">
        <v>0</v>
      </c>
      <c r="BX283" s="17">
        <v>0</v>
      </c>
      <c r="BY283" s="17">
        <v>0</v>
      </c>
      <c r="BZ283" s="17">
        <v>0</v>
      </c>
      <c r="CA283" s="17">
        <v>0</v>
      </c>
      <c r="CB283" s="17"/>
      <c r="CC283" s="17">
        <v>0</v>
      </c>
      <c r="CD283" s="17">
        <v>0</v>
      </c>
      <c r="CE283" s="17">
        <v>0</v>
      </c>
      <c r="CF283" s="17">
        <v>0</v>
      </c>
      <c r="CG283" s="19">
        <v>381094</v>
      </c>
      <c r="CH283" s="19">
        <v>362897</v>
      </c>
      <c r="CI283" s="19">
        <v>3000</v>
      </c>
      <c r="CJ283" s="19">
        <v>87000</v>
      </c>
      <c r="CK283" s="19">
        <v>806656</v>
      </c>
      <c r="CL283" s="19">
        <v>648130</v>
      </c>
      <c r="CM283" s="19">
        <v>1324700</v>
      </c>
      <c r="CN283" s="19">
        <v>118600</v>
      </c>
      <c r="CO283" s="19">
        <v>62100</v>
      </c>
      <c r="CP283" s="23">
        <v>516700</v>
      </c>
      <c r="CQ283" s="59" t="s">
        <v>78</v>
      </c>
      <c r="CR283" s="59">
        <f>AE283</f>
        <v>7</v>
      </c>
      <c r="CS283" s="59">
        <v>75000</v>
      </c>
      <c r="CT283" s="67">
        <f>CS283</f>
        <v>75000</v>
      </c>
      <c r="CU283" s="25">
        <f t="shared" si="59"/>
        <v>525000</v>
      </c>
      <c r="CV283" s="25">
        <f t="shared" si="60"/>
        <v>525000</v>
      </c>
      <c r="CW283" s="25">
        <f t="shared" si="61"/>
        <v>525000</v>
      </c>
      <c r="CX283" s="67">
        <f t="shared" si="62"/>
        <v>525000</v>
      </c>
      <c r="CY283" s="25">
        <f t="shared" si="63"/>
        <v>105000</v>
      </c>
      <c r="CZ283" s="52">
        <f t="shared" si="64"/>
        <v>0.20321269595509966</v>
      </c>
      <c r="DB283" s="67"/>
      <c r="DC283" s="67"/>
      <c r="DD283" s="28"/>
      <c r="DE283" s="24"/>
    </row>
    <row r="284" spans="1:109" ht="24.95" hidden="1" customHeight="1" x14ac:dyDescent="0.3">
      <c r="A284" s="13" t="s">
        <v>319</v>
      </c>
      <c r="B284" s="14" t="s">
        <v>320</v>
      </c>
      <c r="C284" s="14" t="s">
        <v>321</v>
      </c>
      <c r="D284" s="15" t="s">
        <v>322</v>
      </c>
      <c r="E284" s="15" t="s">
        <v>36</v>
      </c>
      <c r="F284" s="16">
        <v>39965</v>
      </c>
      <c r="G284" s="15" t="s">
        <v>446</v>
      </c>
      <c r="H284" s="15" t="s">
        <v>447</v>
      </c>
      <c r="I284" s="15" t="s">
        <v>448</v>
      </c>
      <c r="J284" s="15" t="s">
        <v>585</v>
      </c>
      <c r="K284" s="15" t="s">
        <v>474</v>
      </c>
      <c r="L284" s="15" t="s">
        <v>451</v>
      </c>
      <c r="M284" s="17">
        <v>0</v>
      </c>
      <c r="N284" s="17">
        <v>0</v>
      </c>
      <c r="O284" s="17">
        <v>0</v>
      </c>
      <c r="P284" s="17">
        <v>0</v>
      </c>
      <c r="Q284" s="17">
        <v>3.5</v>
      </c>
      <c r="R284" s="17">
        <v>3.75</v>
      </c>
      <c r="S284" s="17">
        <v>0</v>
      </c>
      <c r="T284" s="17">
        <v>0</v>
      </c>
      <c r="U284" s="17">
        <v>0</v>
      </c>
      <c r="V284" s="17">
        <f t="shared" si="55"/>
        <v>7.25</v>
      </c>
      <c r="W284" s="17">
        <f t="shared" si="56"/>
        <v>3.5</v>
      </c>
      <c r="X284" s="17">
        <f t="shared" si="57"/>
        <v>3.75</v>
      </c>
      <c r="Y284" s="20">
        <f t="shared" si="58"/>
        <v>51.724137931034484</v>
      </c>
      <c r="Z284" s="17">
        <v>10</v>
      </c>
      <c r="AA284" s="17">
        <v>10</v>
      </c>
      <c r="AB284" s="17"/>
      <c r="AC284" s="17"/>
      <c r="AD284" s="17">
        <v>5</v>
      </c>
      <c r="AE284" s="17">
        <v>5</v>
      </c>
      <c r="AF284" s="19">
        <v>2080</v>
      </c>
      <c r="AG284" s="19">
        <v>4716</v>
      </c>
      <c r="AH284" s="17"/>
      <c r="AI284" s="17"/>
      <c r="AJ284" s="17">
        <v>7</v>
      </c>
      <c r="AK284" s="17">
        <v>3</v>
      </c>
      <c r="AL284" s="17">
        <v>0</v>
      </c>
      <c r="AM284" s="17">
        <v>0</v>
      </c>
      <c r="AN284" s="17">
        <v>0</v>
      </c>
      <c r="AO284" s="17">
        <v>10</v>
      </c>
      <c r="AP284" s="19">
        <v>40000</v>
      </c>
      <c r="AQ284" s="19">
        <v>71100</v>
      </c>
      <c r="AR284" s="17">
        <v>0</v>
      </c>
      <c r="AS284" s="19">
        <v>200000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9">
        <v>2332078</v>
      </c>
      <c r="BC284" s="19">
        <v>2969040</v>
      </c>
      <c r="BD284" s="17">
        <v>0</v>
      </c>
      <c r="BE284" s="19">
        <v>2680860</v>
      </c>
      <c r="BF284" s="17">
        <v>0</v>
      </c>
      <c r="BG284" s="17">
        <v>0</v>
      </c>
      <c r="BH284" s="17">
        <v>0</v>
      </c>
      <c r="BI284" s="17">
        <v>0</v>
      </c>
      <c r="BJ284" s="19">
        <v>350000</v>
      </c>
      <c r="BK284" s="19">
        <v>35400</v>
      </c>
      <c r="BL284" s="17">
        <v>0</v>
      </c>
      <c r="BM284" s="19">
        <v>150000</v>
      </c>
      <c r="BN284" s="19">
        <v>50000</v>
      </c>
      <c r="BO284" s="17">
        <v>0</v>
      </c>
      <c r="BP284" s="17">
        <v>0</v>
      </c>
      <c r="BQ284" s="19">
        <v>50000</v>
      </c>
      <c r="BR284" s="50"/>
      <c r="BS284" s="50">
        <f>55*AG284</f>
        <v>259380</v>
      </c>
      <c r="BT284" s="19">
        <v>832000</v>
      </c>
      <c r="BU284" s="19">
        <v>624000</v>
      </c>
      <c r="BV284" s="19">
        <v>686000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/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9">
        <v>17000</v>
      </c>
      <c r="CK284" s="19">
        <v>3604078</v>
      </c>
      <c r="CL284" s="19">
        <v>3699540</v>
      </c>
      <c r="CM284" s="19">
        <v>3783860</v>
      </c>
      <c r="CN284" s="19">
        <v>40000</v>
      </c>
      <c r="CO284" s="19">
        <v>71100</v>
      </c>
      <c r="CP284" s="23">
        <v>200000</v>
      </c>
      <c r="CQ284" s="59" t="s">
        <v>78</v>
      </c>
      <c r="CR284" s="59">
        <f>AE284</f>
        <v>5</v>
      </c>
      <c r="CS284" s="59">
        <v>140000</v>
      </c>
      <c r="CT284" s="67">
        <f>CS284-(CS284*0.1)</f>
        <v>126000</v>
      </c>
      <c r="CU284" s="25">
        <f t="shared" si="59"/>
        <v>630000</v>
      </c>
      <c r="CV284" s="25">
        <f t="shared" si="60"/>
        <v>370620</v>
      </c>
      <c r="CW284" s="25">
        <f t="shared" ref="CW284:CW289" si="67">CV284</f>
        <v>370620</v>
      </c>
      <c r="CX284" s="67">
        <f t="shared" si="62"/>
        <v>370620</v>
      </c>
      <c r="CY284" s="25">
        <f t="shared" si="63"/>
        <v>74124</v>
      </c>
      <c r="CZ284" s="52">
        <f t="shared" si="64"/>
        <v>0.37062</v>
      </c>
      <c r="DB284" s="67"/>
      <c r="DC284" s="67"/>
      <c r="DD284" s="28"/>
      <c r="DE284" s="24" t="s">
        <v>90</v>
      </c>
    </row>
    <row r="285" spans="1:109" ht="24.95" hidden="1" customHeight="1" x14ac:dyDescent="0.3">
      <c r="A285" s="13" t="s">
        <v>323</v>
      </c>
      <c r="B285" s="14" t="s">
        <v>324</v>
      </c>
      <c r="C285" s="14" t="s">
        <v>321</v>
      </c>
      <c r="D285" s="15" t="s">
        <v>322</v>
      </c>
      <c r="E285" s="15" t="s">
        <v>1114</v>
      </c>
      <c r="F285" s="16">
        <v>39965</v>
      </c>
      <c r="G285" s="15" t="s">
        <v>446</v>
      </c>
      <c r="H285" s="15" t="s">
        <v>447</v>
      </c>
      <c r="I285" s="15" t="s">
        <v>448</v>
      </c>
      <c r="J285" s="15" t="s">
        <v>481</v>
      </c>
      <c r="K285" s="15" t="s">
        <v>482</v>
      </c>
      <c r="L285" s="15" t="s">
        <v>451</v>
      </c>
      <c r="M285" s="17">
        <v>0</v>
      </c>
      <c r="N285" s="17">
        <v>0</v>
      </c>
      <c r="O285" s="17">
        <v>0</v>
      </c>
      <c r="P285" s="17">
        <v>0</v>
      </c>
      <c r="Q285" s="17">
        <v>14</v>
      </c>
      <c r="R285" s="17">
        <v>5.25</v>
      </c>
      <c r="S285" s="17">
        <v>18</v>
      </c>
      <c r="T285" s="17">
        <v>5</v>
      </c>
      <c r="U285" s="17"/>
      <c r="V285" s="17">
        <f t="shared" si="55"/>
        <v>19.25</v>
      </c>
      <c r="W285" s="17">
        <f t="shared" si="56"/>
        <v>14</v>
      </c>
      <c r="X285" s="17">
        <f t="shared" si="57"/>
        <v>5.25</v>
      </c>
      <c r="Y285" s="20">
        <f t="shared" si="58"/>
        <v>27.27272727272727</v>
      </c>
      <c r="Z285" s="17">
        <v>10</v>
      </c>
      <c r="AA285" s="17">
        <v>10</v>
      </c>
      <c r="AB285" s="17">
        <v>10</v>
      </c>
      <c r="AC285" s="17">
        <v>10</v>
      </c>
      <c r="AD285" s="17"/>
      <c r="AE285" s="17"/>
      <c r="AF285" s="17">
        <v>0</v>
      </c>
      <c r="AG285" s="17">
        <v>0</v>
      </c>
      <c r="AH285" s="17"/>
      <c r="AI285" s="17"/>
      <c r="AJ285" s="17">
        <v>3</v>
      </c>
      <c r="AK285" s="17">
        <v>3</v>
      </c>
      <c r="AL285" s="17">
        <v>3</v>
      </c>
      <c r="AM285" s="17">
        <v>1</v>
      </c>
      <c r="AN285" s="17">
        <v>0</v>
      </c>
      <c r="AO285" s="17">
        <v>10</v>
      </c>
      <c r="AP285" s="19">
        <v>107000</v>
      </c>
      <c r="AQ285" s="19">
        <v>379400</v>
      </c>
      <c r="AR285" s="17">
        <v>0</v>
      </c>
      <c r="AS285" s="19">
        <v>500000</v>
      </c>
      <c r="AT285" s="17">
        <v>0</v>
      </c>
      <c r="AU285" s="17">
        <v>0</v>
      </c>
      <c r="AV285" s="17">
        <v>0</v>
      </c>
      <c r="AW285" s="19">
        <v>40000</v>
      </c>
      <c r="AX285" s="17">
        <v>0</v>
      </c>
      <c r="AY285" s="17">
        <v>0</v>
      </c>
      <c r="AZ285" s="17">
        <v>0</v>
      </c>
      <c r="BA285" s="17">
        <v>0</v>
      </c>
      <c r="BB285" s="19">
        <v>4000000</v>
      </c>
      <c r="BC285" s="19">
        <v>6491786</v>
      </c>
      <c r="BD285" s="17">
        <v>0</v>
      </c>
      <c r="BE285" s="19">
        <v>6976021</v>
      </c>
      <c r="BF285" s="19">
        <v>3377900</v>
      </c>
      <c r="BG285" s="17">
        <v>0</v>
      </c>
      <c r="BH285" s="17">
        <v>0</v>
      </c>
      <c r="BI285" s="17">
        <v>0</v>
      </c>
      <c r="BJ285" s="19">
        <v>1700000</v>
      </c>
      <c r="BK285" s="19">
        <v>1231500</v>
      </c>
      <c r="BL285" s="17">
        <v>0</v>
      </c>
      <c r="BM285" s="19">
        <v>1115500</v>
      </c>
      <c r="BN285" s="17">
        <v>0</v>
      </c>
      <c r="BO285" s="17">
        <v>0</v>
      </c>
      <c r="BP285" s="17">
        <v>0</v>
      </c>
      <c r="BQ285" s="17">
        <v>0</v>
      </c>
      <c r="BR285" s="50">
        <f>10000*12*AC285</f>
        <v>1200000</v>
      </c>
      <c r="BS285" s="50"/>
      <c r="BT285" s="19">
        <v>904000</v>
      </c>
      <c r="BU285" s="19">
        <v>946000</v>
      </c>
      <c r="BV285" s="19">
        <v>805000</v>
      </c>
      <c r="BW285" s="17">
        <v>0</v>
      </c>
      <c r="BX285" s="19">
        <v>50000</v>
      </c>
      <c r="BY285" s="19">
        <v>50000</v>
      </c>
      <c r="BZ285" s="17">
        <v>0</v>
      </c>
      <c r="CA285" s="17">
        <v>0</v>
      </c>
      <c r="CB285" s="17"/>
      <c r="CC285" s="17">
        <v>0</v>
      </c>
      <c r="CD285" s="17">
        <v>0</v>
      </c>
      <c r="CE285" s="17">
        <v>0</v>
      </c>
      <c r="CF285" s="17">
        <v>0</v>
      </c>
      <c r="CG285" s="17">
        <v>0</v>
      </c>
      <c r="CH285" s="17">
        <v>0</v>
      </c>
      <c r="CI285" s="17">
        <v>0</v>
      </c>
      <c r="CJ285" s="19">
        <v>51000</v>
      </c>
      <c r="CK285" s="19">
        <v>10138900</v>
      </c>
      <c r="CL285" s="19">
        <v>9192686</v>
      </c>
      <c r="CM285" s="19">
        <v>9487521</v>
      </c>
      <c r="CN285" s="19">
        <v>107000</v>
      </c>
      <c r="CO285" s="19">
        <v>379400</v>
      </c>
      <c r="CP285" s="23">
        <v>500000</v>
      </c>
      <c r="CQ285" s="59" t="s">
        <v>72</v>
      </c>
      <c r="CR285" s="59">
        <f>AC285</f>
        <v>10</v>
      </c>
      <c r="CS285" s="59">
        <v>250000</v>
      </c>
      <c r="CT285" s="67">
        <f>CS285</f>
        <v>250000</v>
      </c>
      <c r="CU285" s="25">
        <f t="shared" si="59"/>
        <v>2500000</v>
      </c>
      <c r="CV285" s="25">
        <f t="shared" si="60"/>
        <v>1300000</v>
      </c>
      <c r="CW285" s="25">
        <f t="shared" si="67"/>
        <v>1300000</v>
      </c>
      <c r="CX285" s="67">
        <f t="shared" si="62"/>
        <v>1300000</v>
      </c>
      <c r="CY285" s="25">
        <f t="shared" si="63"/>
        <v>260000</v>
      </c>
      <c r="CZ285" s="52">
        <f t="shared" si="64"/>
        <v>0.52</v>
      </c>
      <c r="DB285" s="67"/>
      <c r="DC285" s="67"/>
      <c r="DD285" s="28"/>
      <c r="DE285" s="24" t="s">
        <v>75</v>
      </c>
    </row>
    <row r="286" spans="1:109" ht="24.95" hidden="1" customHeight="1" x14ac:dyDescent="0.3">
      <c r="A286" s="13" t="s">
        <v>325</v>
      </c>
      <c r="B286" s="14" t="s">
        <v>326</v>
      </c>
      <c r="C286" s="14" t="s">
        <v>321</v>
      </c>
      <c r="D286" s="15" t="s">
        <v>322</v>
      </c>
      <c r="E286" s="15" t="s">
        <v>327</v>
      </c>
      <c r="F286" s="16">
        <v>39331</v>
      </c>
      <c r="G286" s="15" t="s">
        <v>446</v>
      </c>
      <c r="H286" s="15" t="s">
        <v>447</v>
      </c>
      <c r="I286" s="15" t="s">
        <v>448</v>
      </c>
      <c r="J286" s="15" t="s">
        <v>449</v>
      </c>
      <c r="K286" s="15" t="s">
        <v>450</v>
      </c>
      <c r="L286" s="15" t="s">
        <v>451</v>
      </c>
      <c r="M286" s="17">
        <v>0.4</v>
      </c>
      <c r="N286" s="17">
        <v>0</v>
      </c>
      <c r="O286" s="17">
        <v>0.16</v>
      </c>
      <c r="P286" s="17">
        <v>0</v>
      </c>
      <c r="Q286" s="17">
        <v>22.4</v>
      </c>
      <c r="R286" s="17">
        <v>6</v>
      </c>
      <c r="S286" s="17">
        <v>5</v>
      </c>
      <c r="T286" s="17">
        <v>5</v>
      </c>
      <c r="U286" s="17"/>
      <c r="V286" s="17">
        <f t="shared" si="55"/>
        <v>28.959999999999997</v>
      </c>
      <c r="W286" s="17">
        <f t="shared" si="56"/>
        <v>22.959999999999997</v>
      </c>
      <c r="X286" s="17">
        <f t="shared" si="57"/>
        <v>6</v>
      </c>
      <c r="Y286" s="20">
        <f t="shared" si="58"/>
        <v>20.718232044198899</v>
      </c>
      <c r="Z286" s="17">
        <v>80</v>
      </c>
      <c r="AA286" s="17">
        <v>80</v>
      </c>
      <c r="AB286" s="17"/>
      <c r="AC286" s="17"/>
      <c r="AD286" s="17"/>
      <c r="AE286" s="17"/>
      <c r="AF286" s="19">
        <v>8777</v>
      </c>
      <c r="AG286" s="19">
        <v>9000</v>
      </c>
      <c r="AH286" s="17"/>
      <c r="AI286" s="17"/>
      <c r="AJ286" s="17">
        <v>16</v>
      </c>
      <c r="AK286" s="17">
        <v>10</v>
      </c>
      <c r="AL286" s="17">
        <v>6</v>
      </c>
      <c r="AM286" s="17">
        <v>0</v>
      </c>
      <c r="AN286" s="17">
        <v>48</v>
      </c>
      <c r="AO286" s="17">
        <v>80</v>
      </c>
      <c r="AP286" s="19">
        <v>300000</v>
      </c>
      <c r="AQ286" s="19">
        <v>287000</v>
      </c>
      <c r="AR286" s="17">
        <v>0</v>
      </c>
      <c r="AS286" s="19">
        <v>450000</v>
      </c>
      <c r="AT286" s="19">
        <v>40000</v>
      </c>
      <c r="AU286" s="19">
        <v>45000</v>
      </c>
      <c r="AV286" s="17">
        <v>0</v>
      </c>
      <c r="AW286" s="19">
        <v>190000</v>
      </c>
      <c r="AX286" s="19">
        <v>108000</v>
      </c>
      <c r="AY286" s="19">
        <v>150000</v>
      </c>
      <c r="AZ286" s="17">
        <v>0</v>
      </c>
      <c r="BA286" s="19">
        <v>150000</v>
      </c>
      <c r="BB286" s="19">
        <v>4012053</v>
      </c>
      <c r="BC286" s="19">
        <v>4230000</v>
      </c>
      <c r="BD286" s="19">
        <v>4294038</v>
      </c>
      <c r="BE286" s="17">
        <v>0</v>
      </c>
      <c r="BF286" s="19">
        <v>616605</v>
      </c>
      <c r="BG286" s="19">
        <v>610000</v>
      </c>
      <c r="BH286" s="17">
        <v>0</v>
      </c>
      <c r="BI286" s="19">
        <v>600000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7">
        <v>0</v>
      </c>
      <c r="BP286" s="17">
        <v>0</v>
      </c>
      <c r="BQ286" s="17">
        <v>0</v>
      </c>
      <c r="BR286" s="50">
        <f>80*AG286</f>
        <v>720000</v>
      </c>
      <c r="BS286" s="50"/>
      <c r="BT286" s="19">
        <v>1245000</v>
      </c>
      <c r="BU286" s="19">
        <v>757000</v>
      </c>
      <c r="BV286" s="17">
        <v>0</v>
      </c>
      <c r="BW286" s="19">
        <v>1000000</v>
      </c>
      <c r="BX286" s="19">
        <v>1085188</v>
      </c>
      <c r="BY286" s="19">
        <v>1085188</v>
      </c>
      <c r="BZ286" s="17">
        <v>0</v>
      </c>
      <c r="CA286" s="19">
        <v>1000000</v>
      </c>
      <c r="CB286" s="19"/>
      <c r="CC286" s="17">
        <v>0</v>
      </c>
      <c r="CD286" s="17">
        <v>0</v>
      </c>
      <c r="CE286" s="17">
        <v>0</v>
      </c>
      <c r="CF286" s="17">
        <v>0</v>
      </c>
      <c r="CG286" s="19">
        <v>4109875</v>
      </c>
      <c r="CH286" s="19">
        <v>4000000</v>
      </c>
      <c r="CI286" s="19">
        <v>2100000</v>
      </c>
      <c r="CJ286" s="19">
        <v>2000000</v>
      </c>
      <c r="CK286" s="19">
        <v>11516721</v>
      </c>
      <c r="CL286" s="19">
        <v>11078699</v>
      </c>
      <c r="CM286" s="19">
        <v>11784038</v>
      </c>
      <c r="CN286" s="19">
        <v>300000</v>
      </c>
      <c r="CO286" s="19">
        <v>287000</v>
      </c>
      <c r="CP286" s="23">
        <v>450000</v>
      </c>
      <c r="CQ286" s="59" t="s">
        <v>98</v>
      </c>
      <c r="CR286" s="59">
        <f>AG286</f>
        <v>9000</v>
      </c>
      <c r="CS286" s="59">
        <v>350</v>
      </c>
      <c r="CT286" s="67">
        <f>CS286</f>
        <v>350</v>
      </c>
      <c r="CU286" s="25">
        <f t="shared" si="59"/>
        <v>3150000</v>
      </c>
      <c r="CV286" s="25">
        <f t="shared" si="60"/>
        <v>2430000</v>
      </c>
      <c r="CW286" s="25">
        <f>CV286</f>
        <v>2430000</v>
      </c>
      <c r="CX286" s="67">
        <f t="shared" si="62"/>
        <v>2430000</v>
      </c>
      <c r="CY286" s="25">
        <f t="shared" si="63"/>
        <v>486000</v>
      </c>
      <c r="CZ286" s="52">
        <f t="shared" si="64"/>
        <v>1.08</v>
      </c>
      <c r="DB286" s="67"/>
      <c r="DC286" s="67"/>
      <c r="DD286" s="28"/>
      <c r="DE286" s="24" t="s">
        <v>75</v>
      </c>
    </row>
    <row r="287" spans="1:109" ht="24.95" hidden="1" customHeight="1" x14ac:dyDescent="0.3">
      <c r="A287" s="13" t="s">
        <v>328</v>
      </c>
      <c r="B287" s="14" t="s">
        <v>329</v>
      </c>
      <c r="C287" s="14" t="s">
        <v>321</v>
      </c>
      <c r="D287" s="15" t="s">
        <v>322</v>
      </c>
      <c r="E287" s="15" t="s">
        <v>330</v>
      </c>
      <c r="F287" s="16">
        <v>39331</v>
      </c>
      <c r="G287" s="15" t="s">
        <v>446</v>
      </c>
      <c r="H287" s="15" t="s">
        <v>447</v>
      </c>
      <c r="I287" s="15" t="s">
        <v>448</v>
      </c>
      <c r="J287" s="15" t="s">
        <v>562</v>
      </c>
      <c r="K287" s="15" t="s">
        <v>482</v>
      </c>
      <c r="L287" s="15" t="s">
        <v>451</v>
      </c>
      <c r="M287" s="17">
        <v>0.45</v>
      </c>
      <c r="N287" s="17">
        <v>0</v>
      </c>
      <c r="O287" s="17">
        <v>0</v>
      </c>
      <c r="P287" s="17">
        <v>0</v>
      </c>
      <c r="Q287" s="17">
        <v>39.35</v>
      </c>
      <c r="R287" s="17">
        <v>12</v>
      </c>
      <c r="S287" s="17">
        <v>21</v>
      </c>
      <c r="T287" s="17">
        <v>13.85</v>
      </c>
      <c r="U287" s="17">
        <v>0</v>
      </c>
      <c r="V287" s="17">
        <f t="shared" si="55"/>
        <v>51.800000000000004</v>
      </c>
      <c r="W287" s="17">
        <f t="shared" si="56"/>
        <v>39.800000000000004</v>
      </c>
      <c r="X287" s="17">
        <f t="shared" si="57"/>
        <v>12</v>
      </c>
      <c r="Y287" s="20">
        <f t="shared" si="58"/>
        <v>23.166023166023166</v>
      </c>
      <c r="Z287" s="17">
        <v>52</v>
      </c>
      <c r="AA287" s="17">
        <v>52</v>
      </c>
      <c r="AB287" s="17">
        <v>52</v>
      </c>
      <c r="AC287" s="17">
        <v>52</v>
      </c>
      <c r="AD287" s="17"/>
      <c r="AE287" s="17"/>
      <c r="AF287" s="17"/>
      <c r="AG287" s="17"/>
      <c r="AH287" s="17"/>
      <c r="AI287" s="17"/>
      <c r="AJ287" s="17">
        <v>9</v>
      </c>
      <c r="AK287" s="17">
        <v>14</v>
      </c>
      <c r="AL287" s="17">
        <v>14</v>
      </c>
      <c r="AM287" s="17">
        <v>12</v>
      </c>
      <c r="AN287" s="17">
        <v>3</v>
      </c>
      <c r="AO287" s="17">
        <v>52</v>
      </c>
      <c r="AP287" s="19">
        <v>764000</v>
      </c>
      <c r="AQ287" s="19">
        <v>1047600</v>
      </c>
      <c r="AR287" s="17">
        <v>0</v>
      </c>
      <c r="AS287" s="19">
        <v>2000000</v>
      </c>
      <c r="AT287" s="19">
        <v>50000</v>
      </c>
      <c r="AU287" s="19">
        <v>70000</v>
      </c>
      <c r="AV287" s="17">
        <v>0</v>
      </c>
      <c r="AW287" s="19">
        <v>391300</v>
      </c>
      <c r="AX287" s="17">
        <v>0</v>
      </c>
      <c r="AY287" s="17">
        <v>0</v>
      </c>
      <c r="AZ287" s="17">
        <v>0</v>
      </c>
      <c r="BA287" s="17">
        <v>0</v>
      </c>
      <c r="BB287" s="19">
        <v>17000000</v>
      </c>
      <c r="BC287" s="19">
        <v>7410205</v>
      </c>
      <c r="BD287" s="17">
        <v>0</v>
      </c>
      <c r="BE287" s="19">
        <v>9481556</v>
      </c>
      <c r="BF287" s="19">
        <v>3400000</v>
      </c>
      <c r="BG287" s="19">
        <v>3400000</v>
      </c>
      <c r="BH287" s="17">
        <v>0</v>
      </c>
      <c r="BI287" s="19">
        <v>3400000</v>
      </c>
      <c r="BJ287" s="19">
        <v>10000000</v>
      </c>
      <c r="BK287" s="19">
        <v>11083500</v>
      </c>
      <c r="BL287" s="17">
        <v>0</v>
      </c>
      <c r="BM287" s="19">
        <v>9839500</v>
      </c>
      <c r="BN287" s="19">
        <v>130000</v>
      </c>
      <c r="BO287" s="17">
        <v>0</v>
      </c>
      <c r="BP287" s="17">
        <v>0</v>
      </c>
      <c r="BQ287" s="17">
        <v>0</v>
      </c>
      <c r="BR287" s="50">
        <f>13000*12*AC287</f>
        <v>8112000</v>
      </c>
      <c r="BS287" s="50"/>
      <c r="BT287" s="19">
        <v>5456000</v>
      </c>
      <c r="BU287" s="19">
        <v>4552000</v>
      </c>
      <c r="BV287" s="19">
        <v>3870000</v>
      </c>
      <c r="BW287" s="17">
        <v>0</v>
      </c>
      <c r="BX287" s="19">
        <v>1000000</v>
      </c>
      <c r="BY287" s="19">
        <v>1000000</v>
      </c>
      <c r="BZ287" s="17">
        <v>0</v>
      </c>
      <c r="CA287" s="19">
        <v>1300000</v>
      </c>
      <c r="CB287" s="19">
        <f>3000*12*(AL287+AM287)</f>
        <v>936000</v>
      </c>
      <c r="CC287" s="17">
        <v>0</v>
      </c>
      <c r="CD287" s="17">
        <v>0</v>
      </c>
      <c r="CE287" s="17">
        <v>0</v>
      </c>
      <c r="CF287" s="17">
        <v>0</v>
      </c>
      <c r="CG287" s="19">
        <v>1645880</v>
      </c>
      <c r="CH287" s="19">
        <v>1545500</v>
      </c>
      <c r="CI287" s="19">
        <v>1000000</v>
      </c>
      <c r="CJ287" s="19">
        <v>382000</v>
      </c>
      <c r="CK287" s="19">
        <v>39430380</v>
      </c>
      <c r="CL287" s="19">
        <v>29908805</v>
      </c>
      <c r="CM287" s="19">
        <v>31664356</v>
      </c>
      <c r="CN287" s="19">
        <v>764000</v>
      </c>
      <c r="CO287" s="19">
        <v>1047600</v>
      </c>
      <c r="CP287" s="23">
        <v>2000000</v>
      </c>
      <c r="CQ287" s="59" t="s">
        <v>72</v>
      </c>
      <c r="CR287" s="59">
        <f>AC287</f>
        <v>52</v>
      </c>
      <c r="CS287" s="59">
        <v>320000</v>
      </c>
      <c r="CT287" s="67">
        <f>CS287+(CS287*0.1)</f>
        <v>352000</v>
      </c>
      <c r="CU287" s="25">
        <f t="shared" si="59"/>
        <v>18304000</v>
      </c>
      <c r="CV287" s="25">
        <f t="shared" si="60"/>
        <v>9256000</v>
      </c>
      <c r="CW287" s="25">
        <f t="shared" si="67"/>
        <v>9256000</v>
      </c>
      <c r="CX287" s="67">
        <f t="shared" si="62"/>
        <v>9256000</v>
      </c>
      <c r="CY287" s="25">
        <f t="shared" si="63"/>
        <v>1851200</v>
      </c>
      <c r="CZ287" s="52">
        <f t="shared" si="64"/>
        <v>0.92559999999999998</v>
      </c>
      <c r="DB287" s="67"/>
      <c r="DC287" s="67"/>
      <c r="DD287" s="28"/>
      <c r="DE287" s="49" t="s">
        <v>109</v>
      </c>
    </row>
    <row r="288" spans="1:109" ht="24.95" hidden="1" customHeight="1" x14ac:dyDescent="0.3">
      <c r="A288" s="13" t="s">
        <v>331</v>
      </c>
      <c r="B288" s="14" t="s">
        <v>332</v>
      </c>
      <c r="C288" s="14" t="s">
        <v>321</v>
      </c>
      <c r="D288" s="15" t="s">
        <v>322</v>
      </c>
      <c r="E288" s="15" t="s">
        <v>670</v>
      </c>
      <c r="F288" s="16">
        <v>39783</v>
      </c>
      <c r="G288" s="15" t="s">
        <v>446</v>
      </c>
      <c r="H288" s="15" t="s">
        <v>447</v>
      </c>
      <c r="I288" s="15" t="s">
        <v>466</v>
      </c>
      <c r="J288" s="15" t="s">
        <v>626</v>
      </c>
      <c r="K288" s="15" t="s">
        <v>450</v>
      </c>
      <c r="L288" s="15" t="s">
        <v>542</v>
      </c>
      <c r="M288" s="17">
        <v>0</v>
      </c>
      <c r="N288" s="17">
        <v>0</v>
      </c>
      <c r="O288" s="17">
        <v>0</v>
      </c>
      <c r="P288" s="17">
        <v>0</v>
      </c>
      <c r="Q288" s="17">
        <v>1</v>
      </c>
      <c r="R288" s="17">
        <v>0.7</v>
      </c>
      <c r="S288" s="17">
        <v>0</v>
      </c>
      <c r="T288" s="17">
        <v>0</v>
      </c>
      <c r="U288" s="17"/>
      <c r="V288" s="17">
        <f t="shared" si="55"/>
        <v>1.7</v>
      </c>
      <c r="W288" s="17">
        <f t="shared" si="56"/>
        <v>1</v>
      </c>
      <c r="X288" s="17">
        <f t="shared" si="57"/>
        <v>0.7</v>
      </c>
      <c r="Y288" s="20">
        <f t="shared" si="58"/>
        <v>41.17647058823529</v>
      </c>
      <c r="Z288" s="17">
        <v>45</v>
      </c>
      <c r="AA288" s="17">
        <v>60</v>
      </c>
      <c r="AB288" s="17"/>
      <c r="AC288" s="17"/>
      <c r="AD288" s="17"/>
      <c r="AE288" s="17"/>
      <c r="AF288" s="17">
        <v>265</v>
      </c>
      <c r="AG288" s="17">
        <v>353</v>
      </c>
      <c r="AH288" s="17"/>
      <c r="AI288" s="17"/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9">
        <v>13400</v>
      </c>
      <c r="AQ288" s="19">
        <v>99800</v>
      </c>
      <c r="AR288" s="17">
        <v>0</v>
      </c>
      <c r="AS288" s="19">
        <v>140000</v>
      </c>
      <c r="AT288" s="17">
        <v>0</v>
      </c>
      <c r="AU288" s="17">
        <v>0</v>
      </c>
      <c r="AV288" s="17">
        <v>0</v>
      </c>
      <c r="AW288" s="17">
        <v>0</v>
      </c>
      <c r="AX288" s="19">
        <v>5000</v>
      </c>
      <c r="AY288" s="17">
        <v>0</v>
      </c>
      <c r="AZ288" s="17">
        <v>0</v>
      </c>
      <c r="BA288" s="19">
        <v>50000</v>
      </c>
      <c r="BB288" s="19">
        <v>186136</v>
      </c>
      <c r="BC288" s="19">
        <v>446491</v>
      </c>
      <c r="BD288" s="17">
        <v>0</v>
      </c>
      <c r="BE288" s="19">
        <v>540280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9">
        <v>25000</v>
      </c>
      <c r="BO288" s="17">
        <v>0</v>
      </c>
      <c r="BP288" s="17">
        <v>0</v>
      </c>
      <c r="BQ288" s="17">
        <v>0</v>
      </c>
      <c r="BR288" s="50"/>
      <c r="BS288" s="50"/>
      <c r="BT288" s="19">
        <v>198000</v>
      </c>
      <c r="BU288" s="19">
        <v>233000</v>
      </c>
      <c r="BV288" s="19">
        <v>256000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/>
      <c r="CC288" s="17">
        <v>0</v>
      </c>
      <c r="CD288" s="17">
        <v>0</v>
      </c>
      <c r="CE288" s="17">
        <v>0</v>
      </c>
      <c r="CF288" s="17">
        <v>0</v>
      </c>
      <c r="CG288" s="19">
        <v>115000</v>
      </c>
      <c r="CH288" s="19">
        <v>120000</v>
      </c>
      <c r="CI288" s="19">
        <v>30000</v>
      </c>
      <c r="CJ288" s="19">
        <v>85000</v>
      </c>
      <c r="CK288" s="19">
        <v>487536</v>
      </c>
      <c r="CL288" s="19">
        <v>869291</v>
      </c>
      <c r="CM288" s="19">
        <v>1101280</v>
      </c>
      <c r="CN288" s="19">
        <v>13400</v>
      </c>
      <c r="CO288" s="19">
        <v>99800</v>
      </c>
      <c r="CP288" s="23">
        <v>140000</v>
      </c>
      <c r="CQ288" s="59" t="s">
        <v>83</v>
      </c>
      <c r="CR288" s="60">
        <f>W288</f>
        <v>1</v>
      </c>
      <c r="CS288" s="59">
        <v>300000</v>
      </c>
      <c r="CT288" s="67">
        <f>CS288</f>
        <v>300000</v>
      </c>
      <c r="CU288" s="25">
        <f t="shared" si="59"/>
        <v>300000</v>
      </c>
      <c r="CV288" s="25">
        <f t="shared" si="60"/>
        <v>300000</v>
      </c>
      <c r="CW288" s="25">
        <f t="shared" si="67"/>
        <v>300000</v>
      </c>
      <c r="CX288" s="67">
        <f t="shared" si="62"/>
        <v>300000</v>
      </c>
      <c r="CY288" s="25">
        <f t="shared" si="63"/>
        <v>60000</v>
      </c>
      <c r="CZ288" s="52">
        <f t="shared" si="64"/>
        <v>0.42857142857142855</v>
      </c>
      <c r="DB288" s="67"/>
      <c r="DC288" s="67"/>
      <c r="DD288" s="61">
        <f>AG288/(W288*2080)</f>
        <v>0.16971153846153847</v>
      </c>
      <c r="DE288" s="24" t="s">
        <v>111</v>
      </c>
    </row>
    <row r="289" spans="1:109" ht="24.95" hidden="1" customHeight="1" x14ac:dyDescent="0.3">
      <c r="A289" s="13" t="s">
        <v>333</v>
      </c>
      <c r="B289" s="14" t="s">
        <v>334</v>
      </c>
      <c r="C289" s="14" t="s">
        <v>321</v>
      </c>
      <c r="D289" s="15" t="s">
        <v>322</v>
      </c>
      <c r="E289" s="15" t="s">
        <v>1246</v>
      </c>
      <c r="F289" s="16">
        <v>39331</v>
      </c>
      <c r="G289" s="15" t="s">
        <v>446</v>
      </c>
      <c r="H289" s="15" t="s">
        <v>447</v>
      </c>
      <c r="I289" s="15" t="s">
        <v>466</v>
      </c>
      <c r="J289" s="15" t="s">
        <v>126</v>
      </c>
      <c r="K289" s="15" t="s">
        <v>450</v>
      </c>
      <c r="L289" s="15" t="s">
        <v>451</v>
      </c>
      <c r="M289" s="17">
        <v>0</v>
      </c>
      <c r="N289" s="17">
        <v>0</v>
      </c>
      <c r="O289" s="17">
        <v>0</v>
      </c>
      <c r="P289" s="17">
        <v>0</v>
      </c>
      <c r="Q289" s="17">
        <v>5.7</v>
      </c>
      <c r="R289" s="17">
        <v>1.27</v>
      </c>
      <c r="S289" s="17">
        <v>1</v>
      </c>
      <c r="T289" s="17">
        <v>1</v>
      </c>
      <c r="U289" s="17"/>
      <c r="V289" s="17">
        <f t="shared" si="55"/>
        <v>6.9700000000000006</v>
      </c>
      <c r="W289" s="17">
        <f t="shared" si="56"/>
        <v>5.7</v>
      </c>
      <c r="X289" s="17">
        <f t="shared" si="57"/>
        <v>1.27</v>
      </c>
      <c r="Y289" s="20">
        <f t="shared" si="58"/>
        <v>18.220946915351504</v>
      </c>
      <c r="Z289" s="17">
        <v>160</v>
      </c>
      <c r="AA289" s="17">
        <v>240</v>
      </c>
      <c r="AB289" s="17"/>
      <c r="AC289" s="17"/>
      <c r="AD289" s="17"/>
      <c r="AE289" s="17"/>
      <c r="AF289" s="19">
        <v>4484</v>
      </c>
      <c r="AG289" s="19">
        <v>4900</v>
      </c>
      <c r="AH289" s="17"/>
      <c r="AI289" s="17"/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9">
        <v>264800</v>
      </c>
      <c r="AR289" s="17">
        <v>0</v>
      </c>
      <c r="AS289" s="19">
        <v>300000</v>
      </c>
      <c r="AT289" s="19">
        <v>85000</v>
      </c>
      <c r="AU289" s="19">
        <v>81000</v>
      </c>
      <c r="AV289" s="17">
        <v>0</v>
      </c>
      <c r="AW289" s="19">
        <v>110000</v>
      </c>
      <c r="AX289" s="19">
        <v>280000</v>
      </c>
      <c r="AY289" s="19">
        <v>60000</v>
      </c>
      <c r="AZ289" s="17">
        <v>0</v>
      </c>
      <c r="BA289" s="19">
        <v>150000</v>
      </c>
      <c r="BB289" s="19">
        <v>3208624</v>
      </c>
      <c r="BC289" s="19">
        <v>4641026</v>
      </c>
      <c r="BD289" s="17">
        <v>0</v>
      </c>
      <c r="BE289" s="19">
        <v>3966358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17">
        <v>0</v>
      </c>
      <c r="BL289" s="17">
        <v>0</v>
      </c>
      <c r="BM289" s="17">
        <v>0</v>
      </c>
      <c r="BN289" s="19">
        <v>120000</v>
      </c>
      <c r="BO289" s="19">
        <v>183000</v>
      </c>
      <c r="BP289" s="17">
        <v>0</v>
      </c>
      <c r="BQ289" s="19">
        <v>170000</v>
      </c>
      <c r="BR289" s="50"/>
      <c r="BS289" s="50"/>
      <c r="BT289" s="19">
        <v>1350000</v>
      </c>
      <c r="BU289" s="19">
        <v>1092000</v>
      </c>
      <c r="BV289" s="19">
        <v>1092000</v>
      </c>
      <c r="BW289" s="17">
        <v>0</v>
      </c>
      <c r="BX289" s="17">
        <v>0</v>
      </c>
      <c r="BY289" s="17">
        <v>0</v>
      </c>
      <c r="BZ289" s="17">
        <v>0</v>
      </c>
      <c r="CA289" s="17">
        <v>0</v>
      </c>
      <c r="CB289" s="17"/>
      <c r="CC289" s="17">
        <v>0</v>
      </c>
      <c r="CD289" s="17">
        <v>0</v>
      </c>
      <c r="CE289" s="17">
        <v>0</v>
      </c>
      <c r="CF289" s="17">
        <v>0</v>
      </c>
      <c r="CG289" s="19">
        <v>794700</v>
      </c>
      <c r="CH289" s="19">
        <v>794700</v>
      </c>
      <c r="CI289" s="19">
        <v>450000</v>
      </c>
      <c r="CJ289" s="19">
        <v>13000</v>
      </c>
      <c r="CK289" s="19">
        <v>5357124</v>
      </c>
      <c r="CL289" s="19">
        <v>6803026</v>
      </c>
      <c r="CM289" s="19">
        <v>6251358</v>
      </c>
      <c r="CN289" s="17">
        <v>0</v>
      </c>
      <c r="CO289" s="19">
        <v>264800</v>
      </c>
      <c r="CP289" s="23">
        <v>300000</v>
      </c>
      <c r="CQ289" s="59" t="s">
        <v>101</v>
      </c>
      <c r="CR289" s="60">
        <f>V289</f>
        <v>6.9700000000000006</v>
      </c>
      <c r="CS289" s="59">
        <v>270000</v>
      </c>
      <c r="CT289" s="67">
        <f>CS289</f>
        <v>270000</v>
      </c>
      <c r="CU289" s="25">
        <f t="shared" si="59"/>
        <v>1881900.0000000002</v>
      </c>
      <c r="CV289" s="25">
        <f t="shared" si="60"/>
        <v>1881900.0000000002</v>
      </c>
      <c r="CW289" s="25">
        <f t="shared" si="67"/>
        <v>1881900.0000000002</v>
      </c>
      <c r="CX289" s="67">
        <f t="shared" si="62"/>
        <v>1881900.0000000002</v>
      </c>
      <c r="CY289" s="25">
        <f t="shared" si="63"/>
        <v>376380.00000000006</v>
      </c>
      <c r="CZ289" s="52">
        <f t="shared" si="64"/>
        <v>1.2546000000000002</v>
      </c>
      <c r="DB289" s="67"/>
      <c r="DC289" s="67"/>
      <c r="DD289" s="28"/>
      <c r="DE289" s="24" t="s">
        <v>75</v>
      </c>
    </row>
    <row r="290" spans="1:109" ht="24.95" hidden="1" customHeight="1" x14ac:dyDescent="0.3">
      <c r="A290" s="13" t="s">
        <v>335</v>
      </c>
      <c r="B290" s="14" t="s">
        <v>336</v>
      </c>
      <c r="C290" s="14" t="s">
        <v>337</v>
      </c>
      <c r="D290" s="15" t="s">
        <v>338</v>
      </c>
      <c r="E290" s="15" t="s">
        <v>339</v>
      </c>
      <c r="F290" s="16">
        <v>35431</v>
      </c>
      <c r="G290" s="15" t="s">
        <v>446</v>
      </c>
      <c r="H290" s="15" t="s">
        <v>447</v>
      </c>
      <c r="I290" s="15" t="s">
        <v>448</v>
      </c>
      <c r="J290" s="15" t="s">
        <v>473</v>
      </c>
      <c r="K290" s="15" t="s">
        <v>461</v>
      </c>
      <c r="L290" s="15" t="s">
        <v>451</v>
      </c>
      <c r="M290" s="17">
        <v>0</v>
      </c>
      <c r="N290" s="17">
        <v>0</v>
      </c>
      <c r="O290" s="17">
        <v>0.23</v>
      </c>
      <c r="P290" s="17">
        <v>0</v>
      </c>
      <c r="Q290" s="17">
        <v>5.0999999999999996</v>
      </c>
      <c r="R290" s="17">
        <v>2</v>
      </c>
      <c r="S290" s="17">
        <v>0</v>
      </c>
      <c r="T290" s="17">
        <v>0</v>
      </c>
      <c r="U290" s="17">
        <v>300</v>
      </c>
      <c r="V290" s="17">
        <f t="shared" si="55"/>
        <v>7.33</v>
      </c>
      <c r="W290" s="17">
        <f t="shared" si="56"/>
        <v>5.33</v>
      </c>
      <c r="X290" s="17">
        <f t="shared" si="57"/>
        <v>2</v>
      </c>
      <c r="Y290" s="20">
        <f t="shared" si="58"/>
        <v>27.285129604365622</v>
      </c>
      <c r="Z290" s="19">
        <v>2736</v>
      </c>
      <c r="AA290" s="19">
        <v>2780</v>
      </c>
      <c r="AB290" s="17"/>
      <c r="AC290" s="17"/>
      <c r="AD290" s="17">
        <v>74</v>
      </c>
      <c r="AE290" s="17">
        <v>84</v>
      </c>
      <c r="AF290" s="19">
        <v>3779</v>
      </c>
      <c r="AG290" s="19">
        <v>3800</v>
      </c>
      <c r="AH290" s="17"/>
      <c r="AI290" s="17"/>
      <c r="AJ290" s="17"/>
      <c r="AK290" s="17"/>
      <c r="AL290" s="17"/>
      <c r="AM290" s="17"/>
      <c r="AN290" s="17"/>
      <c r="AO290" s="17"/>
      <c r="AP290" s="19">
        <v>174400</v>
      </c>
      <c r="AQ290" s="19">
        <v>1280400</v>
      </c>
      <c r="AR290" s="17">
        <v>0</v>
      </c>
      <c r="AS290" s="19">
        <v>1985910</v>
      </c>
      <c r="AT290" s="17">
        <v>0</v>
      </c>
      <c r="AU290" s="19">
        <v>50000</v>
      </c>
      <c r="AV290" s="17">
        <v>0</v>
      </c>
      <c r="AW290" s="17">
        <v>0</v>
      </c>
      <c r="AX290" s="17">
        <v>0</v>
      </c>
      <c r="AY290" s="19">
        <v>40000</v>
      </c>
      <c r="AZ290" s="17">
        <v>0</v>
      </c>
      <c r="BA290" s="19">
        <v>197000</v>
      </c>
      <c r="BB290" s="17">
        <v>0</v>
      </c>
      <c r="BC290" s="17">
        <v>0</v>
      </c>
      <c r="BD290" s="17">
        <v>0</v>
      </c>
      <c r="BE290" s="17">
        <v>0</v>
      </c>
      <c r="BF290" s="19">
        <v>818862</v>
      </c>
      <c r="BG290" s="17">
        <v>0</v>
      </c>
      <c r="BH290" s="17"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9">
        <v>33226</v>
      </c>
      <c r="BO290" s="19">
        <v>702020</v>
      </c>
      <c r="BP290" s="17">
        <v>0</v>
      </c>
      <c r="BQ290" s="19">
        <v>792000</v>
      </c>
      <c r="BR290" s="50"/>
      <c r="BS290" s="50">
        <f>80*AG290</f>
        <v>304000</v>
      </c>
      <c r="BT290" s="19">
        <v>950000</v>
      </c>
      <c r="BU290" s="19">
        <v>2024000</v>
      </c>
      <c r="BV290" s="19">
        <v>1821000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/>
      <c r="CC290" s="17">
        <v>0</v>
      </c>
      <c r="CD290" s="17">
        <v>0</v>
      </c>
      <c r="CE290" s="17">
        <v>0</v>
      </c>
      <c r="CF290" s="17">
        <v>0</v>
      </c>
      <c r="CG290" s="19">
        <v>1702640</v>
      </c>
      <c r="CH290" s="19">
        <v>1418085</v>
      </c>
      <c r="CI290" s="17">
        <v>0</v>
      </c>
      <c r="CJ290" s="19">
        <v>317000</v>
      </c>
      <c r="CK290" s="19">
        <v>3679128</v>
      </c>
      <c r="CL290" s="19">
        <v>4361865</v>
      </c>
      <c r="CM290" s="19">
        <v>5112910</v>
      </c>
      <c r="CN290" s="19">
        <v>174400</v>
      </c>
      <c r="CO290" s="19">
        <v>1280400</v>
      </c>
      <c r="CP290" s="23">
        <v>1985910</v>
      </c>
      <c r="CQ290" s="59" t="s">
        <v>78</v>
      </c>
      <c r="CR290" s="59">
        <f>AE290</f>
        <v>84</v>
      </c>
      <c r="CS290" s="59">
        <v>140000</v>
      </c>
      <c r="CT290" s="67">
        <f>CS290</f>
        <v>140000</v>
      </c>
      <c r="CU290" s="25">
        <f t="shared" si="59"/>
        <v>11760000</v>
      </c>
      <c r="CV290" s="25">
        <f t="shared" si="60"/>
        <v>11456000</v>
      </c>
      <c r="CW290" s="25">
        <f t="shared" si="61"/>
        <v>11456000</v>
      </c>
      <c r="CX290" s="67">
        <f t="shared" si="62"/>
        <v>11456000</v>
      </c>
      <c r="CY290" s="25">
        <f t="shared" si="63"/>
        <v>2291200</v>
      </c>
      <c r="CZ290" s="52">
        <f t="shared" si="64"/>
        <v>1.1537280138576269</v>
      </c>
      <c r="DB290" s="67"/>
      <c r="DC290" s="67"/>
      <c r="DD290" s="28"/>
      <c r="DE290" s="24"/>
    </row>
    <row r="291" spans="1:109" ht="24.95" hidden="1" customHeight="1" x14ac:dyDescent="0.3">
      <c r="A291" s="13" t="s">
        <v>340</v>
      </c>
      <c r="B291" s="14" t="s">
        <v>341</v>
      </c>
      <c r="C291" s="14" t="s">
        <v>337</v>
      </c>
      <c r="D291" s="15" t="s">
        <v>338</v>
      </c>
      <c r="E291" s="15" t="s">
        <v>342</v>
      </c>
      <c r="F291" s="16">
        <v>39264</v>
      </c>
      <c r="G291" s="15" t="s">
        <v>446</v>
      </c>
      <c r="H291" s="15" t="s">
        <v>447</v>
      </c>
      <c r="I291" s="15" t="s">
        <v>448</v>
      </c>
      <c r="J291" s="15" t="s">
        <v>481</v>
      </c>
      <c r="K291" s="15" t="s">
        <v>517</v>
      </c>
      <c r="L291" s="15" t="s">
        <v>451</v>
      </c>
      <c r="M291" s="17">
        <v>0</v>
      </c>
      <c r="N291" s="17">
        <v>0</v>
      </c>
      <c r="O291" s="17">
        <v>0.16</v>
      </c>
      <c r="P291" s="17">
        <v>0</v>
      </c>
      <c r="Q291" s="17">
        <v>6.85</v>
      </c>
      <c r="R291" s="17">
        <v>1.8</v>
      </c>
      <c r="S291" s="17">
        <v>0</v>
      </c>
      <c r="T291" s="17">
        <v>0</v>
      </c>
      <c r="U291" s="17">
        <v>0</v>
      </c>
      <c r="V291" s="17">
        <f t="shared" si="55"/>
        <v>8.81</v>
      </c>
      <c r="W291" s="17">
        <f t="shared" si="56"/>
        <v>7.01</v>
      </c>
      <c r="X291" s="17">
        <f t="shared" si="57"/>
        <v>1.8</v>
      </c>
      <c r="Y291" s="20">
        <f t="shared" si="58"/>
        <v>20.431328036322359</v>
      </c>
      <c r="Z291" s="17">
        <v>31</v>
      </c>
      <c r="AA291" s="17">
        <v>43</v>
      </c>
      <c r="AB291" s="17">
        <v>9</v>
      </c>
      <c r="AC291" s="17">
        <v>9</v>
      </c>
      <c r="AD291" s="17"/>
      <c r="AE291" s="17"/>
      <c r="AF291" s="17">
        <v>242</v>
      </c>
      <c r="AG291" s="17">
        <v>300</v>
      </c>
      <c r="AH291" s="17"/>
      <c r="AI291" s="17"/>
      <c r="AJ291" s="17"/>
      <c r="AK291" s="17"/>
      <c r="AL291" s="17"/>
      <c r="AM291" s="17"/>
      <c r="AN291" s="17"/>
      <c r="AO291" s="17"/>
      <c r="AP291" s="19">
        <v>195000</v>
      </c>
      <c r="AQ291" s="19">
        <v>300000</v>
      </c>
      <c r="AR291" s="17">
        <v>0</v>
      </c>
      <c r="AS291" s="19">
        <v>2124609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9">
        <v>847744</v>
      </c>
      <c r="BG291" s="19">
        <v>376286</v>
      </c>
      <c r="BH291" s="17">
        <v>0</v>
      </c>
      <c r="BI291" s="19">
        <v>1005000</v>
      </c>
      <c r="BJ291" s="19">
        <v>209521</v>
      </c>
      <c r="BK291" s="19">
        <v>501148</v>
      </c>
      <c r="BL291" s="17">
        <v>0</v>
      </c>
      <c r="BM291" s="17">
        <v>0</v>
      </c>
      <c r="BN291" s="19">
        <v>2790</v>
      </c>
      <c r="BO291" s="17">
        <v>0</v>
      </c>
      <c r="BP291" s="17">
        <v>0</v>
      </c>
      <c r="BQ291" s="17">
        <v>0</v>
      </c>
      <c r="BR291" s="50">
        <f>10000*12*AC291</f>
        <v>1080000</v>
      </c>
      <c r="BS291" s="50"/>
      <c r="BT291" s="19">
        <v>813000</v>
      </c>
      <c r="BU291" s="19">
        <v>851000</v>
      </c>
      <c r="BV291" s="19">
        <v>724000</v>
      </c>
      <c r="BW291" s="17">
        <v>0</v>
      </c>
      <c r="BX291" s="17">
        <v>0</v>
      </c>
      <c r="BY291" s="17">
        <v>0</v>
      </c>
      <c r="BZ291" s="17">
        <v>0</v>
      </c>
      <c r="CA291" s="17">
        <v>0</v>
      </c>
      <c r="CB291" s="17"/>
      <c r="CC291" s="17">
        <v>0</v>
      </c>
      <c r="CD291" s="17">
        <v>0</v>
      </c>
      <c r="CE291" s="17">
        <v>0</v>
      </c>
      <c r="CF291" s="17">
        <v>0</v>
      </c>
      <c r="CG291" s="19">
        <v>630378</v>
      </c>
      <c r="CH291" s="19">
        <v>600277</v>
      </c>
      <c r="CI291" s="17">
        <v>0</v>
      </c>
      <c r="CJ291" s="19">
        <v>450000</v>
      </c>
      <c r="CK291" s="19">
        <v>2698156</v>
      </c>
      <c r="CL291" s="19">
        <v>2628711</v>
      </c>
      <c r="CM291" s="19">
        <v>4303609</v>
      </c>
      <c r="CN291" s="19">
        <v>195000</v>
      </c>
      <c r="CO291" s="19">
        <v>300000</v>
      </c>
      <c r="CP291" s="23">
        <v>2124609</v>
      </c>
      <c r="CQ291" s="59" t="s">
        <v>72</v>
      </c>
      <c r="CR291" s="59">
        <f>AC291</f>
        <v>9</v>
      </c>
      <c r="CS291" s="59">
        <v>250000</v>
      </c>
      <c r="CT291" s="67">
        <f>CS291+(CS291*0.1)</f>
        <v>275000</v>
      </c>
      <c r="CU291" s="25">
        <f t="shared" si="59"/>
        <v>2475000</v>
      </c>
      <c r="CV291" s="25">
        <f t="shared" si="60"/>
        <v>1395000</v>
      </c>
      <c r="CW291" s="25">
        <f t="shared" si="61"/>
        <v>1395000</v>
      </c>
      <c r="CX291" s="67">
        <f t="shared" si="62"/>
        <v>1395000</v>
      </c>
      <c r="CY291" s="25">
        <f t="shared" si="63"/>
        <v>279000</v>
      </c>
      <c r="CZ291" s="52">
        <f t="shared" si="64"/>
        <v>0.13131828021061759</v>
      </c>
      <c r="DB291" s="67"/>
      <c r="DC291" s="67"/>
      <c r="DD291" s="28"/>
      <c r="DE291" s="24" t="s">
        <v>96</v>
      </c>
    </row>
    <row r="292" spans="1:109" ht="24.95" hidden="1" customHeight="1" x14ac:dyDescent="0.3">
      <c r="A292" s="13" t="s">
        <v>343</v>
      </c>
      <c r="B292" s="14" t="s">
        <v>344</v>
      </c>
      <c r="C292" s="14" t="s">
        <v>337</v>
      </c>
      <c r="D292" s="15" t="s">
        <v>338</v>
      </c>
      <c r="E292" s="15" t="s">
        <v>345</v>
      </c>
      <c r="F292" s="16">
        <v>33604</v>
      </c>
      <c r="G292" s="15" t="s">
        <v>446</v>
      </c>
      <c r="H292" s="15" t="s">
        <v>447</v>
      </c>
      <c r="I292" s="15" t="s">
        <v>466</v>
      </c>
      <c r="J292" s="15" t="s">
        <v>643</v>
      </c>
      <c r="K292" s="15" t="s">
        <v>450</v>
      </c>
      <c r="L292" s="15" t="s">
        <v>451</v>
      </c>
      <c r="M292" s="17">
        <v>1.5</v>
      </c>
      <c r="N292" s="17">
        <v>0</v>
      </c>
      <c r="O292" s="17">
        <v>0</v>
      </c>
      <c r="P292" s="17">
        <v>0</v>
      </c>
      <c r="Q292" s="17">
        <v>5.45</v>
      </c>
      <c r="R292" s="17">
        <v>1.8</v>
      </c>
      <c r="S292" s="17">
        <v>0</v>
      </c>
      <c r="T292" s="17">
        <v>0</v>
      </c>
      <c r="U292" s="17">
        <v>24</v>
      </c>
      <c r="V292" s="17">
        <f t="shared" si="55"/>
        <v>8.75</v>
      </c>
      <c r="W292" s="17">
        <f t="shared" si="56"/>
        <v>6.95</v>
      </c>
      <c r="X292" s="17">
        <f t="shared" si="57"/>
        <v>1.8</v>
      </c>
      <c r="Y292" s="20">
        <f t="shared" si="58"/>
        <v>20.571428571428569</v>
      </c>
      <c r="Z292" s="19">
        <v>12078</v>
      </c>
      <c r="AA292" s="19">
        <v>13000</v>
      </c>
      <c r="AB292" s="17"/>
      <c r="AC292" s="17"/>
      <c r="AD292" s="17"/>
      <c r="AE292" s="17"/>
      <c r="AF292" s="19">
        <v>5125</v>
      </c>
      <c r="AG292" s="19">
        <v>3000</v>
      </c>
      <c r="AH292" s="17"/>
      <c r="AI292" s="17"/>
      <c r="AJ292" s="17"/>
      <c r="AK292" s="17"/>
      <c r="AL292" s="17"/>
      <c r="AM292" s="17"/>
      <c r="AN292" s="17"/>
      <c r="AO292" s="17"/>
      <c r="AP292" s="17">
        <v>0</v>
      </c>
      <c r="AQ292" s="19">
        <v>380700</v>
      </c>
      <c r="AR292" s="17">
        <v>0</v>
      </c>
      <c r="AS292" s="19">
        <v>1874274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9">
        <v>65000</v>
      </c>
      <c r="AZ292" s="17">
        <v>0</v>
      </c>
      <c r="BA292" s="19">
        <v>40000</v>
      </c>
      <c r="BB292" s="19">
        <v>105000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50"/>
      <c r="BS292" s="50"/>
      <c r="BT292" s="19">
        <v>2600000</v>
      </c>
      <c r="BU292" s="19">
        <v>2340000</v>
      </c>
      <c r="BV292" s="19">
        <v>2219000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/>
      <c r="CC292" s="17">
        <v>0</v>
      </c>
      <c r="CD292" s="17">
        <v>0</v>
      </c>
      <c r="CE292" s="17">
        <v>0</v>
      </c>
      <c r="CF292" s="17">
        <v>0</v>
      </c>
      <c r="CG292" s="19">
        <v>1011900</v>
      </c>
      <c r="CH292" s="19">
        <v>901091</v>
      </c>
      <c r="CI292" s="17">
        <v>0</v>
      </c>
      <c r="CJ292" s="19">
        <v>400000</v>
      </c>
      <c r="CK292" s="19">
        <v>3716900</v>
      </c>
      <c r="CL292" s="19">
        <v>3669891</v>
      </c>
      <c r="CM292" s="19">
        <v>4533274</v>
      </c>
      <c r="CN292" s="17">
        <v>0</v>
      </c>
      <c r="CO292" s="19">
        <v>380700</v>
      </c>
      <c r="CP292" s="23">
        <v>1874274</v>
      </c>
      <c r="CQ292" s="59" t="s">
        <v>101</v>
      </c>
      <c r="CR292" s="60">
        <f>V292</f>
        <v>8.75</v>
      </c>
      <c r="CS292" s="59">
        <v>290000</v>
      </c>
      <c r="CT292" s="67">
        <f>CS292</f>
        <v>290000</v>
      </c>
      <c r="CU292" s="25">
        <f t="shared" si="59"/>
        <v>2537500</v>
      </c>
      <c r="CV292" s="25">
        <f t="shared" si="60"/>
        <v>2537500</v>
      </c>
      <c r="CW292" s="25">
        <f t="shared" si="61"/>
        <v>2537500</v>
      </c>
      <c r="CX292" s="67">
        <f t="shared" si="62"/>
        <v>2537500</v>
      </c>
      <c r="CY292" s="25">
        <f t="shared" si="63"/>
        <v>507500</v>
      </c>
      <c r="CZ292" s="52">
        <f t="shared" si="64"/>
        <v>0.27077150939510447</v>
      </c>
      <c r="DB292" s="67"/>
      <c r="DC292" s="67"/>
      <c r="DD292" s="61">
        <f>AG292/(W292*2080)</f>
        <v>0.20752628666297732</v>
      </c>
      <c r="DE292" s="24" t="s">
        <v>111</v>
      </c>
    </row>
    <row r="293" spans="1:109" ht="24.95" customHeight="1" x14ac:dyDescent="0.3">
      <c r="A293" s="13" t="s">
        <v>346</v>
      </c>
      <c r="B293" s="14" t="s">
        <v>347</v>
      </c>
      <c r="C293" s="14" t="s">
        <v>337</v>
      </c>
      <c r="D293" s="15" t="s">
        <v>338</v>
      </c>
      <c r="E293" s="15" t="s">
        <v>348</v>
      </c>
      <c r="F293" s="16">
        <v>33604</v>
      </c>
      <c r="G293" s="15" t="s">
        <v>457</v>
      </c>
      <c r="H293" s="15" t="s">
        <v>458</v>
      </c>
      <c r="I293" s="15" t="s">
        <v>459</v>
      </c>
      <c r="J293" s="15" t="s">
        <v>460</v>
      </c>
      <c r="K293" s="15" t="s">
        <v>474</v>
      </c>
      <c r="L293" s="15" t="s">
        <v>497</v>
      </c>
      <c r="M293" s="17">
        <v>1</v>
      </c>
      <c r="N293" s="17">
        <v>0</v>
      </c>
      <c r="O293" s="17">
        <v>0</v>
      </c>
      <c r="P293" s="17">
        <v>0</v>
      </c>
      <c r="Q293" s="17">
        <v>0.2</v>
      </c>
      <c r="R293" s="17">
        <v>0.6</v>
      </c>
      <c r="S293" s="17">
        <v>0</v>
      </c>
      <c r="T293" s="17">
        <v>0</v>
      </c>
      <c r="U293" s="17">
        <v>34</v>
      </c>
      <c r="V293" s="17">
        <f t="shared" si="55"/>
        <v>1.7999999999999998</v>
      </c>
      <c r="W293" s="17">
        <f t="shared" si="56"/>
        <v>1.2</v>
      </c>
      <c r="X293" s="17">
        <f t="shared" si="57"/>
        <v>0.6</v>
      </c>
      <c r="Y293" s="20">
        <f t="shared" si="58"/>
        <v>33.333333333333336</v>
      </c>
      <c r="Z293" s="19">
        <v>3727</v>
      </c>
      <c r="AA293" s="19">
        <v>3800</v>
      </c>
      <c r="AB293" s="17"/>
      <c r="AC293" s="17"/>
      <c r="AD293" s="17"/>
      <c r="AE293" s="17"/>
      <c r="AF293" s="19">
        <v>2113</v>
      </c>
      <c r="AG293" s="19">
        <v>2200</v>
      </c>
      <c r="AH293" s="17"/>
      <c r="AI293" s="17"/>
      <c r="AJ293" s="17"/>
      <c r="AK293" s="17"/>
      <c r="AL293" s="17"/>
      <c r="AM293" s="17"/>
      <c r="AN293" s="17"/>
      <c r="AO293" s="17"/>
      <c r="AP293" s="19">
        <v>93200</v>
      </c>
      <c r="AQ293" s="19">
        <v>35500</v>
      </c>
      <c r="AR293" s="17">
        <v>0</v>
      </c>
      <c r="AS293" s="19">
        <v>584589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9">
        <v>39500</v>
      </c>
      <c r="BG293" s="19">
        <v>387000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9">
        <v>6110</v>
      </c>
      <c r="BO293" s="17">
        <v>0</v>
      </c>
      <c r="BP293" s="17">
        <v>0</v>
      </c>
      <c r="BQ293" s="17">
        <v>0</v>
      </c>
      <c r="BR293" s="50"/>
      <c r="BS293" s="50"/>
      <c r="BT293" s="19">
        <v>481000</v>
      </c>
      <c r="BU293" s="17">
        <v>0</v>
      </c>
      <c r="BV293" s="19">
        <v>295000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/>
      <c r="CC293" s="17">
        <v>0</v>
      </c>
      <c r="CD293" s="17">
        <v>0</v>
      </c>
      <c r="CE293" s="17">
        <v>0</v>
      </c>
      <c r="CF293" s="17">
        <v>0</v>
      </c>
      <c r="CG293" s="19">
        <v>77644</v>
      </c>
      <c r="CH293" s="19">
        <v>222644</v>
      </c>
      <c r="CI293" s="17">
        <v>0</v>
      </c>
      <c r="CJ293" s="19">
        <v>260000</v>
      </c>
      <c r="CK293" s="19">
        <v>691329</v>
      </c>
      <c r="CL293" s="19">
        <v>608625</v>
      </c>
      <c r="CM293" s="19">
        <v>1139589</v>
      </c>
      <c r="CN293" s="19">
        <v>93200</v>
      </c>
      <c r="CO293" s="19">
        <v>35500</v>
      </c>
      <c r="CP293" s="23">
        <v>584589</v>
      </c>
      <c r="CQ293" s="59" t="s">
        <v>101</v>
      </c>
      <c r="CR293" s="60">
        <f>V293</f>
        <v>1.7999999999999998</v>
      </c>
      <c r="CS293" s="59">
        <v>270000</v>
      </c>
      <c r="CT293" s="67">
        <f>CS293-(CS293*0.1)-(CS293*0.2)</f>
        <v>189000</v>
      </c>
      <c r="CU293" s="25">
        <f t="shared" si="59"/>
        <v>340199.99999999994</v>
      </c>
      <c r="CV293" s="25">
        <f t="shared" si="60"/>
        <v>340199.99999999994</v>
      </c>
      <c r="CW293" s="25">
        <f t="shared" si="61"/>
        <v>340199.99999999994</v>
      </c>
      <c r="CX293" s="67">
        <f t="shared" si="62"/>
        <v>340199.99999999994</v>
      </c>
      <c r="CY293" s="25">
        <f t="shared" si="63"/>
        <v>68039.999999999985</v>
      </c>
      <c r="CZ293" s="52">
        <f>DB293/CP293</f>
        <v>8.5530175901359765E-2</v>
      </c>
      <c r="DA293" s="67">
        <f>CY293</f>
        <v>68039.999999999985</v>
      </c>
      <c r="DB293" s="67">
        <v>50000</v>
      </c>
      <c r="DC293" s="67" t="s">
        <v>168</v>
      </c>
      <c r="DD293" s="61">
        <f>AG293/(W293*2080)</f>
        <v>0.88141025641025639</v>
      </c>
      <c r="DE293" s="24" t="s">
        <v>79</v>
      </c>
    </row>
    <row r="294" spans="1:109" hidden="1" x14ac:dyDescent="0.2">
      <c r="AF294" s="73">
        <f>SUM(AF3:AF293)</f>
        <v>757043</v>
      </c>
      <c r="AG294" s="48">
        <f>SUM(AG3:AG293)</f>
        <v>904981.5</v>
      </c>
      <c r="CP294" s="48"/>
    </row>
    <row r="295" spans="1:109" ht="15" x14ac:dyDescent="0.3">
      <c r="AQ295" s="72"/>
      <c r="BT295" s="72"/>
      <c r="CS295" s="71"/>
      <c r="CX295" s="70"/>
      <c r="CY295" s="71">
        <f>SUBTOTAL(9,CY4:CY294)</f>
        <v>6398317.2000000002</v>
      </c>
      <c r="CZ295" s="70"/>
      <c r="DA295" s="100">
        <f>SUBTOTAL(9,DA4:DA294)</f>
        <v>5611840</v>
      </c>
      <c r="DB295" s="72">
        <f>SUBTOTAL(9,DB4:DB294)</f>
        <v>3680000</v>
      </c>
      <c r="DD295" s="64"/>
    </row>
    <row r="296" spans="1:109" ht="15" x14ac:dyDescent="0.3">
      <c r="CS296" s="71"/>
      <c r="CX296" s="70"/>
      <c r="CY296" s="70"/>
      <c r="CZ296" s="70"/>
      <c r="DD296" s="64"/>
    </row>
    <row r="297" spans="1:109" ht="15" x14ac:dyDescent="0.3">
      <c r="A297" s="53"/>
      <c r="CS297" s="71"/>
    </row>
  </sheetData>
  <autoFilter ref="A2:DE294">
    <filterColumn colId="9">
      <filters>
        <filter val="SP - Sociální poradenství"/>
      </filters>
    </filterColumn>
  </autoFilter>
  <phoneticPr fontId="0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 filterMode="1"/>
  <dimension ref="A1:O57"/>
  <sheetViews>
    <sheetView tabSelected="1" view="pageLayout" topLeftCell="B44" zoomScaleNormal="100" workbookViewId="0">
      <selection activeCell="C55" sqref="C55"/>
    </sheetView>
  </sheetViews>
  <sheetFormatPr defaultRowHeight="11.25" x14ac:dyDescent="0.2"/>
  <cols>
    <col min="1" max="1" width="8.5703125" style="101" hidden="1" customWidth="1"/>
    <col min="2" max="2" width="7.85546875" style="101" customWidth="1"/>
    <col min="3" max="3" width="13.42578125" style="101" customWidth="1"/>
    <col min="4" max="4" width="19.140625" style="101" customWidth="1"/>
    <col min="5" max="5" width="10.42578125" style="101" customWidth="1"/>
    <col min="6" max="6" width="19" style="101" customWidth="1"/>
    <col min="7" max="7" width="10.140625" style="101" customWidth="1"/>
    <col min="8" max="8" width="0" style="101" hidden="1" customWidth="1"/>
    <col min="9" max="10" width="9.140625" style="101"/>
    <col min="11" max="11" width="6.7109375" style="101" customWidth="1"/>
    <col min="12" max="12" width="9.28515625" style="101" bestFit="1" customWidth="1"/>
    <col min="13" max="13" width="8.5703125" style="101" customWidth="1"/>
    <col min="14" max="14" width="9.7109375" style="101" customWidth="1"/>
    <col min="15" max="15" width="10.28515625" style="101" customWidth="1"/>
    <col min="16" max="16384" width="9.140625" style="101"/>
  </cols>
  <sheetData>
    <row r="1" spans="1:15" ht="19.5" customHeight="1" thickBot="1" x14ac:dyDescent="0.25">
      <c r="B1" s="123" t="s">
        <v>173</v>
      </c>
      <c r="C1" s="123"/>
      <c r="D1" s="123"/>
      <c r="E1" s="123"/>
      <c r="F1" s="123"/>
      <c r="G1" s="123"/>
      <c r="H1" s="124"/>
      <c r="I1" s="123"/>
      <c r="J1" s="123"/>
      <c r="K1" s="123"/>
      <c r="L1" s="123"/>
      <c r="M1" s="123"/>
      <c r="N1" s="123"/>
      <c r="O1" s="123"/>
    </row>
    <row r="2" spans="1:15" s="115" customFormat="1" ht="30" customHeight="1" thickBot="1" x14ac:dyDescent="0.25">
      <c r="A2" s="112" t="s">
        <v>349</v>
      </c>
      <c r="B2" s="113" t="s">
        <v>350</v>
      </c>
      <c r="C2" s="113" t="s">
        <v>351</v>
      </c>
      <c r="D2" s="113" t="s">
        <v>352</v>
      </c>
      <c r="E2" s="113" t="s">
        <v>353</v>
      </c>
      <c r="F2" s="113" t="s">
        <v>354</v>
      </c>
      <c r="G2" s="113" t="s">
        <v>437</v>
      </c>
      <c r="H2" s="113" t="s">
        <v>438</v>
      </c>
      <c r="I2" s="113" t="s">
        <v>439</v>
      </c>
      <c r="J2" s="113" t="s">
        <v>440</v>
      </c>
      <c r="K2" s="113" t="s">
        <v>249</v>
      </c>
      <c r="L2" s="113" t="s">
        <v>250</v>
      </c>
      <c r="M2" s="113" t="s">
        <v>251</v>
      </c>
      <c r="N2" s="113" t="s">
        <v>257</v>
      </c>
      <c r="O2" s="114" t="s">
        <v>170</v>
      </c>
    </row>
    <row r="3" spans="1:15" s="110" customFormat="1" ht="50.1" customHeight="1" x14ac:dyDescent="0.2">
      <c r="A3" s="105" t="s">
        <v>452</v>
      </c>
      <c r="B3" s="106" t="s">
        <v>454</v>
      </c>
      <c r="C3" s="109" t="s">
        <v>455</v>
      </c>
      <c r="D3" s="109" t="s">
        <v>456</v>
      </c>
      <c r="E3" s="109" t="s">
        <v>460</v>
      </c>
      <c r="F3" s="109" t="s">
        <v>462</v>
      </c>
      <c r="G3" s="119">
        <v>465993</v>
      </c>
      <c r="H3" s="107">
        <v>0</v>
      </c>
      <c r="I3" s="119">
        <v>34000</v>
      </c>
      <c r="J3" s="119">
        <v>256570</v>
      </c>
      <c r="K3" s="119" t="s">
        <v>101</v>
      </c>
      <c r="L3" s="119">
        <v>0.79999999999999993</v>
      </c>
      <c r="M3" s="119">
        <v>270000</v>
      </c>
      <c r="N3" s="119">
        <v>0</v>
      </c>
      <c r="O3" s="121">
        <v>0</v>
      </c>
    </row>
    <row r="4" spans="1:15" s="110" customFormat="1" ht="50.1" customHeight="1" x14ac:dyDescent="0.2">
      <c r="A4" s="108" t="s">
        <v>498</v>
      </c>
      <c r="B4" s="103" t="s">
        <v>493</v>
      </c>
      <c r="C4" s="111" t="s">
        <v>494</v>
      </c>
      <c r="D4" s="111" t="s">
        <v>500</v>
      </c>
      <c r="E4" s="111" t="s">
        <v>460</v>
      </c>
      <c r="F4" s="111" t="s">
        <v>497</v>
      </c>
      <c r="G4" s="120">
        <v>791713</v>
      </c>
      <c r="H4" s="104">
        <v>49800</v>
      </c>
      <c r="I4" s="120">
        <v>40800</v>
      </c>
      <c r="J4" s="120">
        <v>152805</v>
      </c>
      <c r="K4" s="120" t="s">
        <v>101</v>
      </c>
      <c r="L4" s="120">
        <v>0.87</v>
      </c>
      <c r="M4" s="120">
        <v>270000</v>
      </c>
      <c r="N4" s="120">
        <v>51678</v>
      </c>
      <c r="O4" s="122">
        <v>50000</v>
      </c>
    </row>
    <row r="5" spans="1:15" s="110" customFormat="1" ht="50.1" customHeight="1" x14ac:dyDescent="0.2">
      <c r="A5" s="108" t="s">
        <v>528</v>
      </c>
      <c r="B5" s="103" t="s">
        <v>530</v>
      </c>
      <c r="C5" s="111" t="s">
        <v>531</v>
      </c>
      <c r="D5" s="111" t="s">
        <v>532</v>
      </c>
      <c r="E5" s="111" t="s">
        <v>460</v>
      </c>
      <c r="F5" s="111" t="s">
        <v>462</v>
      </c>
      <c r="G5" s="120">
        <v>906520</v>
      </c>
      <c r="H5" s="104">
        <v>0</v>
      </c>
      <c r="I5" s="120">
        <v>0</v>
      </c>
      <c r="J5" s="120">
        <v>386260</v>
      </c>
      <c r="K5" s="120" t="s">
        <v>101</v>
      </c>
      <c r="L5" s="120">
        <v>2.3600000000000003</v>
      </c>
      <c r="M5" s="120">
        <v>270000</v>
      </c>
      <c r="N5" s="120">
        <v>101952.00000000001</v>
      </c>
      <c r="O5" s="122">
        <v>100000</v>
      </c>
    </row>
    <row r="6" spans="1:15" s="110" customFormat="1" ht="50.1" customHeight="1" x14ac:dyDescent="0.2">
      <c r="A6" s="108" t="s">
        <v>543</v>
      </c>
      <c r="B6" s="103" t="s">
        <v>539</v>
      </c>
      <c r="C6" s="111" t="s">
        <v>540</v>
      </c>
      <c r="D6" s="111" t="s">
        <v>545</v>
      </c>
      <c r="E6" s="111" t="s">
        <v>460</v>
      </c>
      <c r="F6" s="111" t="s">
        <v>490</v>
      </c>
      <c r="G6" s="120">
        <v>2185000</v>
      </c>
      <c r="H6" s="104">
        <v>62300</v>
      </c>
      <c r="I6" s="120">
        <v>79400</v>
      </c>
      <c r="J6" s="120">
        <v>405000</v>
      </c>
      <c r="K6" s="120" t="s">
        <v>101</v>
      </c>
      <c r="L6" s="120">
        <v>3.8600000000000003</v>
      </c>
      <c r="M6" s="120">
        <v>270000</v>
      </c>
      <c r="N6" s="120">
        <v>208440.00000000003</v>
      </c>
      <c r="O6" s="122">
        <v>120000</v>
      </c>
    </row>
    <row r="7" spans="1:15" s="110" customFormat="1" ht="50.1" customHeight="1" x14ac:dyDescent="0.2">
      <c r="A7" s="108" t="s">
        <v>551</v>
      </c>
      <c r="B7" s="103" t="s">
        <v>539</v>
      </c>
      <c r="C7" s="111" t="s">
        <v>540</v>
      </c>
      <c r="D7" s="111" t="s">
        <v>553</v>
      </c>
      <c r="E7" s="111" t="s">
        <v>460</v>
      </c>
      <c r="F7" s="111" t="s">
        <v>554</v>
      </c>
      <c r="G7" s="120">
        <v>3391000</v>
      </c>
      <c r="H7" s="104">
        <v>84700</v>
      </c>
      <c r="I7" s="120">
        <v>73500</v>
      </c>
      <c r="J7" s="120">
        <v>364000</v>
      </c>
      <c r="K7" s="120" t="s">
        <v>101</v>
      </c>
      <c r="L7" s="120">
        <v>5.68</v>
      </c>
      <c r="M7" s="120">
        <v>270000</v>
      </c>
      <c r="N7" s="120">
        <v>245376</v>
      </c>
      <c r="O7" s="122">
        <v>100000</v>
      </c>
    </row>
    <row r="8" spans="1:15" s="110" customFormat="1" ht="50.1" customHeight="1" x14ac:dyDescent="0.2">
      <c r="A8" s="108" t="s">
        <v>563</v>
      </c>
      <c r="B8" s="103" t="s">
        <v>539</v>
      </c>
      <c r="C8" s="111" t="s">
        <v>540</v>
      </c>
      <c r="D8" s="111" t="s">
        <v>565</v>
      </c>
      <c r="E8" s="111" t="s">
        <v>460</v>
      </c>
      <c r="F8" s="111" t="s">
        <v>566</v>
      </c>
      <c r="G8" s="120">
        <v>998000</v>
      </c>
      <c r="H8" s="104">
        <v>0</v>
      </c>
      <c r="I8" s="120">
        <v>0</v>
      </c>
      <c r="J8" s="120">
        <v>394000</v>
      </c>
      <c r="K8" s="120" t="s">
        <v>101</v>
      </c>
      <c r="L8" s="120">
        <v>2.3000000000000003</v>
      </c>
      <c r="M8" s="120">
        <v>270000</v>
      </c>
      <c r="N8" s="120">
        <v>0</v>
      </c>
      <c r="O8" s="122">
        <v>0</v>
      </c>
    </row>
    <row r="9" spans="1:15" s="110" customFormat="1" ht="50.1" customHeight="1" x14ac:dyDescent="0.2">
      <c r="A9" s="108" t="s">
        <v>611</v>
      </c>
      <c r="B9" s="103" t="s">
        <v>608</v>
      </c>
      <c r="C9" s="111" t="s">
        <v>609</v>
      </c>
      <c r="D9" s="111" t="s">
        <v>613</v>
      </c>
      <c r="E9" s="111" t="s">
        <v>460</v>
      </c>
      <c r="F9" s="111" t="s">
        <v>462</v>
      </c>
      <c r="G9" s="120">
        <v>1711000</v>
      </c>
      <c r="H9" s="104">
        <v>0</v>
      </c>
      <c r="I9" s="120">
        <v>60700</v>
      </c>
      <c r="J9" s="120">
        <v>300000</v>
      </c>
      <c r="K9" s="120" t="s">
        <v>101</v>
      </c>
      <c r="L9" s="120">
        <v>4.51</v>
      </c>
      <c r="M9" s="120">
        <v>270000</v>
      </c>
      <c r="N9" s="120">
        <v>217186</v>
      </c>
      <c r="O9" s="122">
        <v>185000</v>
      </c>
    </row>
    <row r="10" spans="1:15" s="110" customFormat="1" ht="50.1" customHeight="1" x14ac:dyDescent="0.2">
      <c r="A10" s="108" t="s">
        <v>635</v>
      </c>
      <c r="B10" s="103" t="s">
        <v>637</v>
      </c>
      <c r="C10" s="111" t="s">
        <v>638</v>
      </c>
      <c r="D10" s="111" t="s">
        <v>639</v>
      </c>
      <c r="E10" s="111" t="s">
        <v>460</v>
      </c>
      <c r="F10" s="111" t="s">
        <v>554</v>
      </c>
      <c r="G10" s="120">
        <v>2075960</v>
      </c>
      <c r="H10" s="104">
        <v>105800</v>
      </c>
      <c r="I10" s="120">
        <v>88500</v>
      </c>
      <c r="J10" s="120">
        <v>780560</v>
      </c>
      <c r="K10" s="120" t="s">
        <v>101</v>
      </c>
      <c r="L10" s="120">
        <v>3.43</v>
      </c>
      <c r="M10" s="120">
        <v>270000</v>
      </c>
      <c r="N10" s="120">
        <v>166698</v>
      </c>
      <c r="O10" s="122">
        <v>160000</v>
      </c>
    </row>
    <row r="11" spans="1:15" s="110" customFormat="1" ht="50.1" customHeight="1" x14ac:dyDescent="0.2">
      <c r="A11" s="108" t="s">
        <v>452</v>
      </c>
      <c r="B11" s="103" t="s">
        <v>678</v>
      </c>
      <c r="C11" s="111" t="s">
        <v>679</v>
      </c>
      <c r="D11" s="111" t="s">
        <v>679</v>
      </c>
      <c r="E11" s="111" t="s">
        <v>460</v>
      </c>
      <c r="F11" s="111" t="s">
        <v>462</v>
      </c>
      <c r="G11" s="120">
        <v>2307400</v>
      </c>
      <c r="H11" s="104">
        <v>0</v>
      </c>
      <c r="I11" s="120">
        <v>123800</v>
      </c>
      <c r="J11" s="120">
        <v>480000</v>
      </c>
      <c r="K11" s="120" t="s">
        <v>101</v>
      </c>
      <c r="L11" s="120">
        <v>4.7</v>
      </c>
      <c r="M11" s="120">
        <v>270000</v>
      </c>
      <c r="N11" s="120">
        <v>203040</v>
      </c>
      <c r="O11" s="122">
        <v>0</v>
      </c>
    </row>
    <row r="12" spans="1:15" s="110" customFormat="1" ht="50.1" hidden="1" customHeight="1" x14ac:dyDescent="0.2">
      <c r="A12" s="108" t="s">
        <v>683</v>
      </c>
      <c r="B12" s="103" t="s">
        <v>685</v>
      </c>
      <c r="C12" s="111" t="s">
        <v>686</v>
      </c>
      <c r="D12" s="111" t="s">
        <v>687</v>
      </c>
      <c r="E12" s="111" t="s">
        <v>460</v>
      </c>
      <c r="F12" s="111" t="s">
        <v>490</v>
      </c>
      <c r="G12" s="104">
        <v>5250203</v>
      </c>
      <c r="H12" s="104">
        <v>158900</v>
      </c>
      <c r="I12" s="104">
        <v>223200</v>
      </c>
      <c r="J12" s="104">
        <v>407776</v>
      </c>
      <c r="K12" s="104" t="s">
        <v>101</v>
      </c>
      <c r="L12" s="104">
        <v>8.4</v>
      </c>
      <c r="M12" s="104">
        <v>270000</v>
      </c>
      <c r="N12" s="104">
        <v>362880</v>
      </c>
      <c r="O12" s="117">
        <v>230000</v>
      </c>
    </row>
    <row r="13" spans="1:15" s="110" customFormat="1" ht="50.1" customHeight="1" x14ac:dyDescent="0.2">
      <c r="A13" s="108" t="s">
        <v>452</v>
      </c>
      <c r="B13" s="103" t="s">
        <v>689</v>
      </c>
      <c r="C13" s="111" t="s">
        <v>690</v>
      </c>
      <c r="D13" s="111" t="s">
        <v>691</v>
      </c>
      <c r="E13" s="111" t="s">
        <v>460</v>
      </c>
      <c r="F13" s="111" t="s">
        <v>566</v>
      </c>
      <c r="G13" s="120">
        <v>3413814</v>
      </c>
      <c r="H13" s="104">
        <v>0</v>
      </c>
      <c r="I13" s="120">
        <v>0</v>
      </c>
      <c r="J13" s="120">
        <v>350000</v>
      </c>
      <c r="K13" s="120" t="s">
        <v>101</v>
      </c>
      <c r="L13" s="120">
        <v>7.5</v>
      </c>
      <c r="M13" s="120">
        <v>270000</v>
      </c>
      <c r="N13" s="120">
        <v>0</v>
      </c>
      <c r="O13" s="122">
        <v>0</v>
      </c>
    </row>
    <row r="14" spans="1:15" s="110" customFormat="1" ht="50.1" customHeight="1" x14ac:dyDescent="0.2">
      <c r="A14" s="108" t="s">
        <v>706</v>
      </c>
      <c r="B14" s="103" t="s">
        <v>708</v>
      </c>
      <c r="C14" s="111" t="s">
        <v>709</v>
      </c>
      <c r="D14" s="111" t="s">
        <v>710</v>
      </c>
      <c r="E14" s="111" t="s">
        <v>460</v>
      </c>
      <c r="F14" s="111" t="s">
        <v>462</v>
      </c>
      <c r="G14" s="120">
        <v>866626</v>
      </c>
      <c r="H14" s="104">
        <v>0</v>
      </c>
      <c r="I14" s="120">
        <v>72000</v>
      </c>
      <c r="J14" s="120">
        <v>300000</v>
      </c>
      <c r="K14" s="120" t="s">
        <v>101</v>
      </c>
      <c r="L14" s="120">
        <v>2.38</v>
      </c>
      <c r="M14" s="120">
        <v>270000</v>
      </c>
      <c r="N14" s="120">
        <v>115668</v>
      </c>
      <c r="O14" s="122">
        <v>0</v>
      </c>
    </row>
    <row r="15" spans="1:15" s="110" customFormat="1" ht="50.1" customHeight="1" x14ac:dyDescent="0.2">
      <c r="A15" s="108" t="s">
        <v>753</v>
      </c>
      <c r="B15" s="103" t="s">
        <v>750</v>
      </c>
      <c r="C15" s="111" t="s">
        <v>755</v>
      </c>
      <c r="D15" s="111" t="s">
        <v>756</v>
      </c>
      <c r="E15" s="111" t="s">
        <v>460</v>
      </c>
      <c r="F15" s="111" t="s">
        <v>462</v>
      </c>
      <c r="G15" s="120">
        <v>777444</v>
      </c>
      <c r="H15" s="104">
        <v>0</v>
      </c>
      <c r="I15" s="120">
        <v>46400</v>
      </c>
      <c r="J15" s="120">
        <v>190000</v>
      </c>
      <c r="K15" s="120" t="s">
        <v>101</v>
      </c>
      <c r="L15" s="120">
        <v>1.6</v>
      </c>
      <c r="M15" s="120">
        <v>270000</v>
      </c>
      <c r="N15" s="120">
        <v>86400</v>
      </c>
      <c r="O15" s="122">
        <v>70000</v>
      </c>
    </row>
    <row r="16" spans="1:15" s="110" customFormat="1" ht="50.1" customHeight="1" x14ac:dyDescent="0.2">
      <c r="A16" s="108" t="s">
        <v>924</v>
      </c>
      <c r="B16" s="103" t="s">
        <v>926</v>
      </c>
      <c r="C16" s="111" t="s">
        <v>927</v>
      </c>
      <c r="D16" s="111" t="s">
        <v>928</v>
      </c>
      <c r="E16" s="111" t="s">
        <v>460</v>
      </c>
      <c r="F16" s="111" t="s">
        <v>462</v>
      </c>
      <c r="G16" s="120">
        <v>130986</v>
      </c>
      <c r="H16" s="104">
        <v>0</v>
      </c>
      <c r="I16" s="120">
        <v>0</v>
      </c>
      <c r="J16" s="120">
        <v>44843</v>
      </c>
      <c r="K16" s="120" t="s">
        <v>101</v>
      </c>
      <c r="L16" s="120">
        <v>0.17</v>
      </c>
      <c r="M16" s="120">
        <v>270000</v>
      </c>
      <c r="N16" s="120">
        <v>0</v>
      </c>
      <c r="O16" s="122">
        <v>0</v>
      </c>
    </row>
    <row r="17" spans="1:15" s="110" customFormat="1" ht="50.1" customHeight="1" x14ac:dyDescent="0.2">
      <c r="A17" s="108" t="s">
        <v>981</v>
      </c>
      <c r="B17" s="103" t="s">
        <v>978</v>
      </c>
      <c r="C17" s="111" t="s">
        <v>979</v>
      </c>
      <c r="D17" s="111" t="s">
        <v>983</v>
      </c>
      <c r="E17" s="111" t="s">
        <v>460</v>
      </c>
      <c r="F17" s="111" t="s">
        <v>462</v>
      </c>
      <c r="G17" s="120">
        <v>790600</v>
      </c>
      <c r="H17" s="104">
        <v>0</v>
      </c>
      <c r="I17" s="120">
        <v>33500</v>
      </c>
      <c r="J17" s="120">
        <v>150000</v>
      </c>
      <c r="K17" s="120" t="s">
        <v>101</v>
      </c>
      <c r="L17" s="120">
        <v>1.44</v>
      </c>
      <c r="M17" s="120">
        <v>270000</v>
      </c>
      <c r="N17" s="120">
        <v>62208</v>
      </c>
      <c r="O17" s="122">
        <v>50000</v>
      </c>
    </row>
    <row r="18" spans="1:15" s="110" customFormat="1" ht="50.1" hidden="1" customHeight="1" x14ac:dyDescent="0.2">
      <c r="A18" s="108" t="s">
        <v>1067</v>
      </c>
      <c r="B18" s="103" t="s">
        <v>1064</v>
      </c>
      <c r="C18" s="111" t="s">
        <v>1065</v>
      </c>
      <c r="D18" s="111" t="s">
        <v>1069</v>
      </c>
      <c r="E18" s="111" t="s">
        <v>460</v>
      </c>
      <c r="F18" s="111" t="s">
        <v>566</v>
      </c>
      <c r="G18" s="104">
        <v>2817000</v>
      </c>
      <c r="H18" s="104">
        <v>150000</v>
      </c>
      <c r="I18" s="104">
        <v>118000</v>
      </c>
      <c r="J18" s="104">
        <v>725000</v>
      </c>
      <c r="K18" s="104" t="s">
        <v>101</v>
      </c>
      <c r="L18" s="104">
        <v>5.54</v>
      </c>
      <c r="M18" s="104">
        <v>270000</v>
      </c>
      <c r="N18" s="104">
        <v>269244</v>
      </c>
      <c r="O18" s="117">
        <v>200000</v>
      </c>
    </row>
    <row r="19" spans="1:15" s="110" customFormat="1" ht="50.1" customHeight="1" x14ac:dyDescent="0.2">
      <c r="A19" s="108" t="s">
        <v>1070</v>
      </c>
      <c r="B19" s="103" t="s">
        <v>1072</v>
      </c>
      <c r="C19" s="111" t="s">
        <v>1073</v>
      </c>
      <c r="D19" s="111" t="s">
        <v>1074</v>
      </c>
      <c r="E19" s="111" t="s">
        <v>460</v>
      </c>
      <c r="F19" s="111" t="s">
        <v>490</v>
      </c>
      <c r="G19" s="120">
        <v>1208294</v>
      </c>
      <c r="H19" s="104">
        <v>63000</v>
      </c>
      <c r="I19" s="120">
        <v>57500</v>
      </c>
      <c r="J19" s="120">
        <v>385960</v>
      </c>
      <c r="K19" s="120" t="s">
        <v>101</v>
      </c>
      <c r="L19" s="120">
        <v>2.33</v>
      </c>
      <c r="M19" s="120">
        <v>270000</v>
      </c>
      <c r="N19" s="120">
        <v>125820</v>
      </c>
      <c r="O19" s="122">
        <v>110000</v>
      </c>
    </row>
    <row r="20" spans="1:15" s="110" customFormat="1" ht="50.1" customHeight="1" x14ac:dyDescent="0.2">
      <c r="A20" s="108" t="s">
        <v>1160</v>
      </c>
      <c r="B20" s="103" t="s">
        <v>1162</v>
      </c>
      <c r="C20" s="111" t="s">
        <v>1163</v>
      </c>
      <c r="D20" s="111" t="s">
        <v>1164</v>
      </c>
      <c r="E20" s="111" t="s">
        <v>460</v>
      </c>
      <c r="F20" s="111" t="s">
        <v>490</v>
      </c>
      <c r="G20" s="120">
        <v>2253915</v>
      </c>
      <c r="H20" s="104">
        <v>150000</v>
      </c>
      <c r="I20" s="120">
        <v>151800</v>
      </c>
      <c r="J20" s="120">
        <v>207989</v>
      </c>
      <c r="K20" s="120" t="s">
        <v>101</v>
      </c>
      <c r="L20" s="120">
        <v>5</v>
      </c>
      <c r="M20" s="120">
        <v>270000</v>
      </c>
      <c r="N20" s="120">
        <v>270000</v>
      </c>
      <c r="O20" s="122">
        <v>170000</v>
      </c>
    </row>
    <row r="21" spans="1:15" s="110" customFormat="1" ht="50.1" customHeight="1" x14ac:dyDescent="0.2">
      <c r="A21" s="108" t="s">
        <v>1165</v>
      </c>
      <c r="B21" s="103" t="s">
        <v>1167</v>
      </c>
      <c r="C21" s="111" t="s">
        <v>1168</v>
      </c>
      <c r="D21" s="111" t="s">
        <v>1169</v>
      </c>
      <c r="E21" s="111" t="s">
        <v>460</v>
      </c>
      <c r="F21" s="111" t="s">
        <v>566</v>
      </c>
      <c r="G21" s="120">
        <v>1464619</v>
      </c>
      <c r="H21" s="104">
        <v>0</v>
      </c>
      <c r="I21" s="120">
        <v>0</v>
      </c>
      <c r="J21" s="120">
        <v>385028</v>
      </c>
      <c r="K21" s="120" t="s">
        <v>101</v>
      </c>
      <c r="L21" s="120">
        <v>2.8</v>
      </c>
      <c r="M21" s="120">
        <v>270000</v>
      </c>
      <c r="N21" s="120">
        <v>136080</v>
      </c>
      <c r="O21" s="122">
        <v>110000</v>
      </c>
    </row>
    <row r="22" spans="1:15" s="110" customFormat="1" ht="50.1" customHeight="1" x14ac:dyDescent="0.2">
      <c r="A22" s="108" t="s">
        <v>1175</v>
      </c>
      <c r="B22" s="103" t="s">
        <v>1177</v>
      </c>
      <c r="C22" s="111" t="s">
        <v>1178</v>
      </c>
      <c r="D22" s="111" t="s">
        <v>1179</v>
      </c>
      <c r="E22" s="111" t="s">
        <v>460</v>
      </c>
      <c r="F22" s="111" t="s">
        <v>462</v>
      </c>
      <c r="G22" s="120">
        <v>3168156</v>
      </c>
      <c r="H22" s="104">
        <v>0</v>
      </c>
      <c r="I22" s="120">
        <v>0</v>
      </c>
      <c r="J22" s="120">
        <v>334000</v>
      </c>
      <c r="K22" s="120" t="s">
        <v>101</v>
      </c>
      <c r="L22" s="120">
        <v>5.97</v>
      </c>
      <c r="M22" s="120">
        <v>270000</v>
      </c>
      <c r="N22" s="120">
        <v>290142</v>
      </c>
      <c r="O22" s="122">
        <v>0</v>
      </c>
    </row>
    <row r="23" spans="1:15" s="110" customFormat="1" ht="50.1" customHeight="1" x14ac:dyDescent="0.2">
      <c r="A23" s="108" t="s">
        <v>1180</v>
      </c>
      <c r="B23" s="103" t="s">
        <v>1182</v>
      </c>
      <c r="C23" s="111" t="s">
        <v>1183</v>
      </c>
      <c r="D23" s="111" t="s">
        <v>1184</v>
      </c>
      <c r="E23" s="111" t="s">
        <v>460</v>
      </c>
      <c r="F23" s="111" t="s">
        <v>566</v>
      </c>
      <c r="G23" s="120">
        <v>425000</v>
      </c>
      <c r="H23" s="104">
        <v>31400</v>
      </c>
      <c r="I23" s="120">
        <v>84300</v>
      </c>
      <c r="J23" s="120">
        <v>740000</v>
      </c>
      <c r="K23" s="120" t="s">
        <v>101</v>
      </c>
      <c r="L23" s="120">
        <v>4.1100000000000003</v>
      </c>
      <c r="M23" s="120">
        <v>270000</v>
      </c>
      <c r="N23" s="120">
        <v>177552.00000000003</v>
      </c>
      <c r="O23" s="122">
        <v>120000</v>
      </c>
    </row>
    <row r="24" spans="1:15" s="110" customFormat="1" ht="50.1" customHeight="1" x14ac:dyDescent="0.2">
      <c r="A24" s="108" t="s">
        <v>452</v>
      </c>
      <c r="B24" s="103" t="s">
        <v>1186</v>
      </c>
      <c r="C24" s="111" t="s">
        <v>1187</v>
      </c>
      <c r="D24" s="111" t="s">
        <v>1188</v>
      </c>
      <c r="E24" s="111" t="s">
        <v>460</v>
      </c>
      <c r="F24" s="111" t="s">
        <v>462</v>
      </c>
      <c r="G24" s="120">
        <v>1581554</v>
      </c>
      <c r="H24" s="104">
        <v>0</v>
      </c>
      <c r="I24" s="120">
        <v>60500</v>
      </c>
      <c r="J24" s="120">
        <v>108000</v>
      </c>
      <c r="K24" s="120" t="s">
        <v>101</v>
      </c>
      <c r="L24" s="120">
        <v>3.51</v>
      </c>
      <c r="M24" s="120">
        <v>270000</v>
      </c>
      <c r="N24" s="120">
        <v>170586</v>
      </c>
      <c r="O24" s="122">
        <v>90000</v>
      </c>
    </row>
    <row r="25" spans="1:15" s="110" customFormat="1" ht="50.1" customHeight="1" x14ac:dyDescent="0.2">
      <c r="A25" s="108" t="s">
        <v>1203</v>
      </c>
      <c r="B25" s="103" t="s">
        <v>1205</v>
      </c>
      <c r="C25" s="111" t="s">
        <v>1206</v>
      </c>
      <c r="D25" s="111" t="s">
        <v>1207</v>
      </c>
      <c r="E25" s="111" t="s">
        <v>460</v>
      </c>
      <c r="F25" s="111" t="s">
        <v>566</v>
      </c>
      <c r="G25" s="120">
        <v>520573</v>
      </c>
      <c r="H25" s="104">
        <v>0</v>
      </c>
      <c r="I25" s="120">
        <v>0</v>
      </c>
      <c r="J25" s="120">
        <v>286299</v>
      </c>
      <c r="K25" s="120" t="s">
        <v>101</v>
      </c>
      <c r="L25" s="120">
        <v>0.95</v>
      </c>
      <c r="M25" s="120">
        <v>270000</v>
      </c>
      <c r="N25" s="120">
        <v>0</v>
      </c>
      <c r="O25" s="122">
        <v>0</v>
      </c>
    </row>
    <row r="26" spans="1:15" s="110" customFormat="1" ht="50.1" customHeight="1" x14ac:dyDescent="0.2">
      <c r="A26" s="108" t="s">
        <v>1216</v>
      </c>
      <c r="B26" s="103" t="s">
        <v>1218</v>
      </c>
      <c r="C26" s="111" t="s">
        <v>1214</v>
      </c>
      <c r="D26" s="111" t="s">
        <v>1219</v>
      </c>
      <c r="E26" s="111" t="s">
        <v>460</v>
      </c>
      <c r="F26" s="111" t="s">
        <v>462</v>
      </c>
      <c r="G26" s="120">
        <v>173707</v>
      </c>
      <c r="H26" s="104">
        <v>0</v>
      </c>
      <c r="I26" s="120">
        <v>24000</v>
      </c>
      <c r="J26" s="120">
        <v>57285</v>
      </c>
      <c r="K26" s="120" t="s">
        <v>101</v>
      </c>
      <c r="L26" s="120">
        <v>0.48</v>
      </c>
      <c r="M26" s="120">
        <v>270000</v>
      </c>
      <c r="N26" s="120">
        <v>25920</v>
      </c>
      <c r="O26" s="122">
        <v>20000</v>
      </c>
    </row>
    <row r="27" spans="1:15" s="110" customFormat="1" ht="50.1" customHeight="1" x14ac:dyDescent="0.2">
      <c r="A27" s="108" t="s">
        <v>1229</v>
      </c>
      <c r="B27" s="103" t="s">
        <v>1231</v>
      </c>
      <c r="C27" s="111" t="s">
        <v>1232</v>
      </c>
      <c r="D27" s="111" t="s">
        <v>1233</v>
      </c>
      <c r="E27" s="111" t="s">
        <v>460</v>
      </c>
      <c r="F27" s="111" t="s">
        <v>462</v>
      </c>
      <c r="G27" s="120">
        <v>540600</v>
      </c>
      <c r="H27" s="104">
        <v>0</v>
      </c>
      <c r="I27" s="120">
        <v>36700</v>
      </c>
      <c r="J27" s="120">
        <v>81090</v>
      </c>
      <c r="K27" s="120" t="s">
        <v>101</v>
      </c>
      <c r="L27" s="120">
        <v>0.96000000000000008</v>
      </c>
      <c r="M27" s="120">
        <v>270000</v>
      </c>
      <c r="N27" s="120">
        <v>46656.000000000007</v>
      </c>
      <c r="O27" s="122">
        <v>40000</v>
      </c>
    </row>
    <row r="28" spans="1:15" s="110" customFormat="1" ht="50.1" customHeight="1" x14ac:dyDescent="0.2">
      <c r="A28" s="108" t="s">
        <v>1247</v>
      </c>
      <c r="B28" s="103" t="s">
        <v>1249</v>
      </c>
      <c r="C28" s="111" t="s">
        <v>1250</v>
      </c>
      <c r="D28" s="111" t="s">
        <v>1251</v>
      </c>
      <c r="E28" s="111" t="s">
        <v>460</v>
      </c>
      <c r="F28" s="111" t="s">
        <v>566</v>
      </c>
      <c r="G28" s="120">
        <v>1162000</v>
      </c>
      <c r="H28" s="104">
        <v>100000</v>
      </c>
      <c r="I28" s="120">
        <v>80700</v>
      </c>
      <c r="J28" s="120">
        <v>625800</v>
      </c>
      <c r="K28" s="120" t="s">
        <v>101</v>
      </c>
      <c r="L28" s="120">
        <v>2.25</v>
      </c>
      <c r="M28" s="120">
        <v>270000</v>
      </c>
      <c r="N28" s="120">
        <v>121500</v>
      </c>
      <c r="O28" s="122">
        <v>120000</v>
      </c>
    </row>
    <row r="29" spans="1:15" s="110" customFormat="1" ht="50.1" customHeight="1" x14ac:dyDescent="0.2">
      <c r="A29" s="108" t="s">
        <v>1265</v>
      </c>
      <c r="B29" s="103" t="s">
        <v>1262</v>
      </c>
      <c r="C29" s="111" t="s">
        <v>1263</v>
      </c>
      <c r="D29" s="111" t="s">
        <v>1267</v>
      </c>
      <c r="E29" s="111" t="s">
        <v>460</v>
      </c>
      <c r="F29" s="111" t="s">
        <v>566</v>
      </c>
      <c r="G29" s="120">
        <v>1223720</v>
      </c>
      <c r="H29" s="104">
        <v>0</v>
      </c>
      <c r="I29" s="120">
        <v>62900</v>
      </c>
      <c r="J29" s="120">
        <v>367000</v>
      </c>
      <c r="K29" s="120" t="s">
        <v>101</v>
      </c>
      <c r="L29" s="120">
        <v>2.29</v>
      </c>
      <c r="M29" s="120">
        <v>270000</v>
      </c>
      <c r="N29" s="120">
        <v>98928</v>
      </c>
      <c r="O29" s="122">
        <v>95000</v>
      </c>
    </row>
    <row r="30" spans="1:15" s="110" customFormat="1" ht="50.1" customHeight="1" x14ac:dyDescent="0.2">
      <c r="A30" s="108" t="s">
        <v>1298</v>
      </c>
      <c r="B30" s="103" t="s">
        <v>1295</v>
      </c>
      <c r="C30" s="111" t="s">
        <v>1296</v>
      </c>
      <c r="D30" s="111" t="s">
        <v>1299</v>
      </c>
      <c r="E30" s="111" t="s">
        <v>460</v>
      </c>
      <c r="F30" s="111" t="s">
        <v>462</v>
      </c>
      <c r="G30" s="120">
        <v>1065260</v>
      </c>
      <c r="H30" s="104">
        <v>64000</v>
      </c>
      <c r="I30" s="120">
        <v>59500</v>
      </c>
      <c r="J30" s="120">
        <v>120000</v>
      </c>
      <c r="K30" s="120" t="s">
        <v>101</v>
      </c>
      <c r="L30" s="120">
        <v>2.34</v>
      </c>
      <c r="M30" s="120">
        <v>270000</v>
      </c>
      <c r="N30" s="120">
        <v>138996</v>
      </c>
      <c r="O30" s="122">
        <v>100000</v>
      </c>
    </row>
    <row r="31" spans="1:15" s="110" customFormat="1" ht="50.1" customHeight="1" x14ac:dyDescent="0.2">
      <c r="A31" s="108" t="s">
        <v>1304</v>
      </c>
      <c r="B31" s="103" t="s">
        <v>1306</v>
      </c>
      <c r="C31" s="111" t="s">
        <v>1307</v>
      </c>
      <c r="D31" s="111" t="s">
        <v>1308</v>
      </c>
      <c r="E31" s="111" t="s">
        <v>460</v>
      </c>
      <c r="F31" s="111" t="s">
        <v>490</v>
      </c>
      <c r="G31" s="120">
        <v>1334778</v>
      </c>
      <c r="H31" s="104">
        <v>0</v>
      </c>
      <c r="I31" s="120">
        <v>49300</v>
      </c>
      <c r="J31" s="120">
        <v>495788</v>
      </c>
      <c r="K31" s="120" t="s">
        <v>101</v>
      </c>
      <c r="L31" s="120">
        <v>2.6</v>
      </c>
      <c r="M31" s="120">
        <v>270000</v>
      </c>
      <c r="N31" s="120">
        <v>112320</v>
      </c>
      <c r="O31" s="122">
        <v>80000</v>
      </c>
    </row>
    <row r="32" spans="1:15" s="110" customFormat="1" ht="50.1" customHeight="1" x14ac:dyDescent="0.2">
      <c r="A32" s="108" t="s">
        <v>1340</v>
      </c>
      <c r="B32" s="103" t="s">
        <v>1342</v>
      </c>
      <c r="C32" s="111" t="s">
        <v>1343</v>
      </c>
      <c r="D32" s="111" t="s">
        <v>1344</v>
      </c>
      <c r="E32" s="111" t="s">
        <v>460</v>
      </c>
      <c r="F32" s="111" t="s">
        <v>490</v>
      </c>
      <c r="G32" s="120">
        <v>1456180</v>
      </c>
      <c r="H32" s="104">
        <v>150000</v>
      </c>
      <c r="I32" s="120">
        <v>38700</v>
      </c>
      <c r="J32" s="120">
        <v>799500</v>
      </c>
      <c r="K32" s="120" t="s">
        <v>101</v>
      </c>
      <c r="L32" s="120">
        <v>3</v>
      </c>
      <c r="M32" s="120">
        <v>270000</v>
      </c>
      <c r="N32" s="120">
        <v>129600</v>
      </c>
      <c r="O32" s="122">
        <v>80000</v>
      </c>
    </row>
    <row r="33" spans="1:15" s="110" customFormat="1" ht="50.1" customHeight="1" x14ac:dyDescent="0.2">
      <c r="A33" s="108" t="s">
        <v>1356</v>
      </c>
      <c r="B33" s="103" t="s">
        <v>1357</v>
      </c>
      <c r="C33" s="111" t="s">
        <v>1358</v>
      </c>
      <c r="D33" s="111" t="s">
        <v>1359</v>
      </c>
      <c r="E33" s="111" t="s">
        <v>460</v>
      </c>
      <c r="F33" s="111" t="s">
        <v>462</v>
      </c>
      <c r="G33" s="120">
        <v>914193</v>
      </c>
      <c r="H33" s="104">
        <v>0</v>
      </c>
      <c r="I33" s="120">
        <v>75500</v>
      </c>
      <c r="J33" s="120">
        <v>502000</v>
      </c>
      <c r="K33" s="120" t="s">
        <v>101</v>
      </c>
      <c r="L33" s="120">
        <v>2.58</v>
      </c>
      <c r="M33" s="120">
        <v>270000</v>
      </c>
      <c r="N33" s="120">
        <v>125388</v>
      </c>
      <c r="O33" s="122">
        <v>100000</v>
      </c>
    </row>
    <row r="34" spans="1:15" s="110" customFormat="1" ht="50.1" customHeight="1" x14ac:dyDescent="0.2">
      <c r="A34" s="108" t="s">
        <v>1360</v>
      </c>
      <c r="B34" s="103" t="s">
        <v>1362</v>
      </c>
      <c r="C34" s="111" t="s">
        <v>1363</v>
      </c>
      <c r="D34" s="111" t="s">
        <v>1364</v>
      </c>
      <c r="E34" s="111" t="s">
        <v>460</v>
      </c>
      <c r="F34" s="111" t="s">
        <v>497</v>
      </c>
      <c r="G34" s="120">
        <v>688420</v>
      </c>
      <c r="H34" s="104">
        <v>26400</v>
      </c>
      <c r="I34" s="120">
        <v>0</v>
      </c>
      <c r="J34" s="120">
        <v>285650</v>
      </c>
      <c r="K34" s="120" t="s">
        <v>101</v>
      </c>
      <c r="L34" s="120">
        <v>1.01</v>
      </c>
      <c r="M34" s="120">
        <v>270000</v>
      </c>
      <c r="N34" s="120">
        <v>49086</v>
      </c>
      <c r="O34" s="122">
        <v>40000</v>
      </c>
    </row>
    <row r="35" spans="1:15" s="110" customFormat="1" ht="50.1" customHeight="1" x14ac:dyDescent="0.2">
      <c r="A35" s="108" t="s">
        <v>1384</v>
      </c>
      <c r="B35" s="103" t="s">
        <v>1372</v>
      </c>
      <c r="C35" s="111" t="s">
        <v>1373</v>
      </c>
      <c r="D35" s="111" t="s">
        <v>1386</v>
      </c>
      <c r="E35" s="111" t="s">
        <v>460</v>
      </c>
      <c r="F35" s="111" t="s">
        <v>566</v>
      </c>
      <c r="G35" s="120">
        <v>890000</v>
      </c>
      <c r="H35" s="104">
        <v>0</v>
      </c>
      <c r="I35" s="120">
        <v>79200</v>
      </c>
      <c r="J35" s="120">
        <v>320000</v>
      </c>
      <c r="K35" s="120" t="s">
        <v>101</v>
      </c>
      <c r="L35" s="120">
        <v>2.23</v>
      </c>
      <c r="M35" s="120">
        <v>270000</v>
      </c>
      <c r="N35" s="120">
        <v>120420</v>
      </c>
      <c r="O35" s="122">
        <v>110000</v>
      </c>
    </row>
    <row r="36" spans="1:15" s="110" customFormat="1" ht="50.1" customHeight="1" x14ac:dyDescent="0.2">
      <c r="A36" s="108" t="s">
        <v>1390</v>
      </c>
      <c r="B36" s="103" t="s">
        <v>1392</v>
      </c>
      <c r="C36" s="111" t="s">
        <v>0</v>
      </c>
      <c r="D36" s="111" t="s">
        <v>1</v>
      </c>
      <c r="E36" s="111" t="s">
        <v>460</v>
      </c>
      <c r="F36" s="111" t="s">
        <v>566</v>
      </c>
      <c r="G36" s="120">
        <v>1237621</v>
      </c>
      <c r="H36" s="104">
        <v>257000</v>
      </c>
      <c r="I36" s="120">
        <v>35100</v>
      </c>
      <c r="J36" s="120">
        <v>588621</v>
      </c>
      <c r="K36" s="120" t="s">
        <v>101</v>
      </c>
      <c r="L36" s="120">
        <v>2.4099999999999997</v>
      </c>
      <c r="M36" s="120">
        <v>270000</v>
      </c>
      <c r="N36" s="120">
        <v>0</v>
      </c>
      <c r="O36" s="122">
        <v>0</v>
      </c>
    </row>
    <row r="37" spans="1:15" s="110" customFormat="1" ht="50.1" customHeight="1" x14ac:dyDescent="0.2">
      <c r="A37" s="108" t="s">
        <v>7</v>
      </c>
      <c r="B37" s="103" t="s">
        <v>9</v>
      </c>
      <c r="C37" s="111" t="s">
        <v>10</v>
      </c>
      <c r="D37" s="111" t="s">
        <v>11</v>
      </c>
      <c r="E37" s="111" t="s">
        <v>460</v>
      </c>
      <c r="F37" s="111" t="s">
        <v>566</v>
      </c>
      <c r="G37" s="120">
        <v>992572</v>
      </c>
      <c r="H37" s="104">
        <v>56000</v>
      </c>
      <c r="I37" s="120">
        <v>56200</v>
      </c>
      <c r="J37" s="120">
        <v>344000</v>
      </c>
      <c r="K37" s="120" t="s">
        <v>101</v>
      </c>
      <c r="L37" s="120">
        <v>2.15</v>
      </c>
      <c r="M37" s="120">
        <v>270000</v>
      </c>
      <c r="N37" s="120">
        <v>116100</v>
      </c>
      <c r="O37" s="122">
        <v>60000</v>
      </c>
    </row>
    <row r="38" spans="1:15" s="110" customFormat="1" ht="50.1" customHeight="1" x14ac:dyDescent="0.2">
      <c r="A38" s="108" t="s">
        <v>15</v>
      </c>
      <c r="B38" s="103" t="s">
        <v>17</v>
      </c>
      <c r="C38" s="111" t="s">
        <v>18</v>
      </c>
      <c r="D38" s="111" t="s">
        <v>19</v>
      </c>
      <c r="E38" s="111" t="s">
        <v>460</v>
      </c>
      <c r="F38" s="111" t="s">
        <v>497</v>
      </c>
      <c r="G38" s="120">
        <v>1659350</v>
      </c>
      <c r="H38" s="104">
        <v>98200</v>
      </c>
      <c r="I38" s="120">
        <v>95000</v>
      </c>
      <c r="J38" s="120">
        <v>360000</v>
      </c>
      <c r="K38" s="120" t="s">
        <v>101</v>
      </c>
      <c r="L38" s="120">
        <v>3.33</v>
      </c>
      <c r="M38" s="120">
        <v>270000</v>
      </c>
      <c r="N38" s="120">
        <v>179820</v>
      </c>
      <c r="O38" s="122">
        <v>170000</v>
      </c>
    </row>
    <row r="39" spans="1:15" s="110" customFormat="1" ht="50.1" customHeight="1" x14ac:dyDescent="0.2">
      <c r="A39" s="108" t="s">
        <v>25</v>
      </c>
      <c r="B39" s="103" t="s">
        <v>26</v>
      </c>
      <c r="C39" s="111" t="s">
        <v>27</v>
      </c>
      <c r="D39" s="111" t="s">
        <v>28</v>
      </c>
      <c r="E39" s="111" t="s">
        <v>460</v>
      </c>
      <c r="F39" s="111" t="s">
        <v>554</v>
      </c>
      <c r="G39" s="120">
        <v>944000</v>
      </c>
      <c r="H39" s="104">
        <v>74000</v>
      </c>
      <c r="I39" s="120">
        <v>65500</v>
      </c>
      <c r="J39" s="120">
        <v>390000</v>
      </c>
      <c r="K39" s="120" t="s">
        <v>101</v>
      </c>
      <c r="L39" s="120">
        <v>1.75</v>
      </c>
      <c r="M39" s="120">
        <v>270000</v>
      </c>
      <c r="N39" s="120">
        <v>94500</v>
      </c>
      <c r="O39" s="122">
        <v>90000</v>
      </c>
    </row>
    <row r="40" spans="1:15" s="110" customFormat="1" ht="50.1" customHeight="1" x14ac:dyDescent="0.2">
      <c r="A40" s="108" t="s">
        <v>67</v>
      </c>
      <c r="B40" s="103" t="s">
        <v>68</v>
      </c>
      <c r="C40" s="111" t="s">
        <v>69</v>
      </c>
      <c r="D40" s="111" t="s">
        <v>70</v>
      </c>
      <c r="E40" s="111" t="s">
        <v>460</v>
      </c>
      <c r="F40" s="111" t="s">
        <v>490</v>
      </c>
      <c r="G40" s="120">
        <v>5461557</v>
      </c>
      <c r="H40" s="104">
        <v>152400</v>
      </c>
      <c r="I40" s="120">
        <v>129000</v>
      </c>
      <c r="J40" s="120">
        <v>430140</v>
      </c>
      <c r="K40" s="120" t="s">
        <v>101</v>
      </c>
      <c r="L40" s="120">
        <v>9.8999999999999986</v>
      </c>
      <c r="M40" s="120">
        <v>270000</v>
      </c>
      <c r="N40" s="120">
        <v>427679.99999999994</v>
      </c>
      <c r="O40" s="122">
        <v>150000</v>
      </c>
    </row>
    <row r="41" spans="1:15" s="110" customFormat="1" ht="50.1" customHeight="1" x14ac:dyDescent="0.2">
      <c r="A41" s="108" t="s">
        <v>185</v>
      </c>
      <c r="B41" s="103" t="s">
        <v>187</v>
      </c>
      <c r="C41" s="111" t="s">
        <v>188</v>
      </c>
      <c r="D41" s="111" t="s">
        <v>189</v>
      </c>
      <c r="E41" s="111" t="s">
        <v>460</v>
      </c>
      <c r="F41" s="111" t="s">
        <v>462</v>
      </c>
      <c r="G41" s="120">
        <v>782000</v>
      </c>
      <c r="H41" s="104">
        <v>18000</v>
      </c>
      <c r="I41" s="120">
        <v>77900</v>
      </c>
      <c r="J41" s="120">
        <v>204000</v>
      </c>
      <c r="K41" s="120" t="s">
        <v>101</v>
      </c>
      <c r="L41" s="120">
        <v>1.94</v>
      </c>
      <c r="M41" s="120">
        <v>270000</v>
      </c>
      <c r="N41" s="120">
        <v>0</v>
      </c>
      <c r="O41" s="122">
        <v>0</v>
      </c>
    </row>
    <row r="42" spans="1:15" s="110" customFormat="1" ht="50.1" customHeight="1" x14ac:dyDescent="0.2">
      <c r="A42" s="108" t="s">
        <v>200</v>
      </c>
      <c r="B42" s="103" t="s">
        <v>197</v>
      </c>
      <c r="C42" s="111" t="s">
        <v>198</v>
      </c>
      <c r="D42" s="111" t="s">
        <v>202</v>
      </c>
      <c r="E42" s="111" t="s">
        <v>460</v>
      </c>
      <c r="F42" s="111" t="s">
        <v>462</v>
      </c>
      <c r="G42" s="120">
        <v>684798</v>
      </c>
      <c r="H42" s="104">
        <v>85700</v>
      </c>
      <c r="I42" s="120">
        <v>38800</v>
      </c>
      <c r="J42" s="120">
        <v>250519.2</v>
      </c>
      <c r="K42" s="120" t="s">
        <v>101</v>
      </c>
      <c r="L42" s="120">
        <v>1.26</v>
      </c>
      <c r="M42" s="120">
        <v>270000</v>
      </c>
      <c r="N42" s="120">
        <v>74844</v>
      </c>
      <c r="O42" s="122">
        <v>70000</v>
      </c>
    </row>
    <row r="43" spans="1:15" s="110" customFormat="1" ht="50.1" customHeight="1" x14ac:dyDescent="0.2">
      <c r="A43" s="108" t="s">
        <v>211</v>
      </c>
      <c r="B43" s="103" t="s">
        <v>213</v>
      </c>
      <c r="C43" s="111" t="s">
        <v>214</v>
      </c>
      <c r="D43" s="111" t="s">
        <v>215</v>
      </c>
      <c r="E43" s="111" t="s">
        <v>460</v>
      </c>
      <c r="F43" s="111" t="s">
        <v>462</v>
      </c>
      <c r="G43" s="120">
        <v>477200</v>
      </c>
      <c r="H43" s="104">
        <v>0</v>
      </c>
      <c r="I43" s="120">
        <v>34200</v>
      </c>
      <c r="J43" s="120">
        <v>132000</v>
      </c>
      <c r="K43" s="120" t="s">
        <v>101</v>
      </c>
      <c r="L43" s="120">
        <v>1.6500000000000001</v>
      </c>
      <c r="M43" s="120">
        <v>270000</v>
      </c>
      <c r="N43" s="120">
        <v>71280</v>
      </c>
      <c r="O43" s="122">
        <v>60000</v>
      </c>
    </row>
    <row r="44" spans="1:15" s="110" customFormat="1" ht="50.1" customHeight="1" x14ac:dyDescent="0.2">
      <c r="A44" s="108" t="s">
        <v>224</v>
      </c>
      <c r="B44" s="103" t="s">
        <v>218</v>
      </c>
      <c r="C44" s="111" t="s">
        <v>219</v>
      </c>
      <c r="D44" s="111" t="s">
        <v>226</v>
      </c>
      <c r="E44" s="111" t="s">
        <v>460</v>
      </c>
      <c r="F44" s="111" t="s">
        <v>566</v>
      </c>
      <c r="G44" s="120">
        <v>840000</v>
      </c>
      <c r="H44" s="104">
        <v>80000</v>
      </c>
      <c r="I44" s="120">
        <v>60700</v>
      </c>
      <c r="J44" s="120">
        <v>303000</v>
      </c>
      <c r="K44" s="120" t="s">
        <v>101</v>
      </c>
      <c r="L44" s="120">
        <v>1.8</v>
      </c>
      <c r="M44" s="120">
        <v>270000</v>
      </c>
      <c r="N44" s="120">
        <v>97200</v>
      </c>
      <c r="O44" s="122">
        <v>90000</v>
      </c>
    </row>
    <row r="45" spans="1:15" s="110" customFormat="1" ht="50.1" customHeight="1" x14ac:dyDescent="0.2">
      <c r="A45" s="108" t="s">
        <v>239</v>
      </c>
      <c r="B45" s="103" t="s">
        <v>258</v>
      </c>
      <c r="C45" s="111" t="s">
        <v>259</v>
      </c>
      <c r="D45" s="111" t="s">
        <v>260</v>
      </c>
      <c r="E45" s="111" t="s">
        <v>460</v>
      </c>
      <c r="F45" s="111" t="s">
        <v>462</v>
      </c>
      <c r="G45" s="120">
        <v>506480</v>
      </c>
      <c r="H45" s="104">
        <v>0</v>
      </c>
      <c r="I45" s="120">
        <v>0</v>
      </c>
      <c r="J45" s="120">
        <v>160000</v>
      </c>
      <c r="K45" s="120" t="s">
        <v>101</v>
      </c>
      <c r="L45" s="120">
        <v>1.5</v>
      </c>
      <c r="M45" s="120">
        <v>270000</v>
      </c>
      <c r="N45" s="120">
        <v>64800</v>
      </c>
      <c r="O45" s="122">
        <v>60000</v>
      </c>
    </row>
    <row r="46" spans="1:15" s="110" customFormat="1" ht="50.1" customHeight="1" x14ac:dyDescent="0.2">
      <c r="A46" s="108" t="s">
        <v>264</v>
      </c>
      <c r="B46" s="103" t="s">
        <v>266</v>
      </c>
      <c r="C46" s="111" t="s">
        <v>267</v>
      </c>
      <c r="D46" s="111" t="s">
        <v>268</v>
      </c>
      <c r="E46" s="111" t="s">
        <v>460</v>
      </c>
      <c r="F46" s="111" t="s">
        <v>462</v>
      </c>
      <c r="G46" s="120">
        <v>796815</v>
      </c>
      <c r="H46" s="104">
        <v>0</v>
      </c>
      <c r="I46" s="120">
        <v>68300</v>
      </c>
      <c r="J46" s="120">
        <v>98450</v>
      </c>
      <c r="K46" s="120" t="s">
        <v>101</v>
      </c>
      <c r="L46" s="120">
        <v>1.45</v>
      </c>
      <c r="M46" s="120">
        <v>270000</v>
      </c>
      <c r="N46" s="120">
        <v>78300</v>
      </c>
      <c r="O46" s="122">
        <v>70000</v>
      </c>
    </row>
    <row r="47" spans="1:15" s="110" customFormat="1" ht="50.1" customHeight="1" x14ac:dyDescent="0.2">
      <c r="A47" s="108" t="s">
        <v>272</v>
      </c>
      <c r="B47" s="103" t="s">
        <v>274</v>
      </c>
      <c r="C47" s="111" t="s">
        <v>275</v>
      </c>
      <c r="D47" s="111" t="s">
        <v>268</v>
      </c>
      <c r="E47" s="111" t="s">
        <v>460</v>
      </c>
      <c r="F47" s="111" t="s">
        <v>462</v>
      </c>
      <c r="G47" s="120">
        <v>108720</v>
      </c>
      <c r="H47" s="104">
        <v>0</v>
      </c>
      <c r="I47" s="120">
        <v>0</v>
      </c>
      <c r="J47" s="120">
        <v>59700</v>
      </c>
      <c r="K47" s="120" t="s">
        <v>101</v>
      </c>
      <c r="L47" s="120">
        <v>0.32</v>
      </c>
      <c r="M47" s="120">
        <v>270000</v>
      </c>
      <c r="N47" s="120">
        <v>0</v>
      </c>
      <c r="O47" s="122">
        <v>0</v>
      </c>
    </row>
    <row r="48" spans="1:15" s="110" customFormat="1" ht="50.1" customHeight="1" x14ac:dyDescent="0.2">
      <c r="A48" s="108" t="s">
        <v>281</v>
      </c>
      <c r="B48" s="103" t="s">
        <v>278</v>
      </c>
      <c r="C48" s="111" t="s">
        <v>279</v>
      </c>
      <c r="D48" s="111" t="s">
        <v>283</v>
      </c>
      <c r="E48" s="111" t="s">
        <v>460</v>
      </c>
      <c r="F48" s="111" t="s">
        <v>462</v>
      </c>
      <c r="G48" s="120">
        <v>530000</v>
      </c>
      <c r="H48" s="104">
        <v>59800</v>
      </c>
      <c r="I48" s="120">
        <v>32300</v>
      </c>
      <c r="J48" s="120">
        <v>200000</v>
      </c>
      <c r="K48" s="120" t="s">
        <v>101</v>
      </c>
      <c r="L48" s="120">
        <v>1.5</v>
      </c>
      <c r="M48" s="120">
        <v>270000</v>
      </c>
      <c r="N48" s="120">
        <v>64800</v>
      </c>
      <c r="O48" s="122">
        <v>60000</v>
      </c>
    </row>
    <row r="49" spans="1:15" s="110" customFormat="1" ht="50.1" customHeight="1" x14ac:dyDescent="0.2">
      <c r="A49" s="108" t="s">
        <v>304</v>
      </c>
      <c r="B49" s="127" t="s">
        <v>306</v>
      </c>
      <c r="C49" s="128" t="s">
        <v>307</v>
      </c>
      <c r="D49" s="128" t="s">
        <v>308</v>
      </c>
      <c r="E49" s="128" t="s">
        <v>460</v>
      </c>
      <c r="F49" s="128" t="s">
        <v>462</v>
      </c>
      <c r="G49" s="129">
        <v>375500</v>
      </c>
      <c r="H49" s="104">
        <v>0</v>
      </c>
      <c r="I49" s="129">
        <v>0</v>
      </c>
      <c r="J49" s="129">
        <v>200000</v>
      </c>
      <c r="K49" s="129" t="s">
        <v>101</v>
      </c>
      <c r="L49" s="129">
        <v>0.91999999999999993</v>
      </c>
      <c r="M49" s="129">
        <v>270000</v>
      </c>
      <c r="N49" s="129">
        <v>44712</v>
      </c>
      <c r="O49" s="130">
        <v>0</v>
      </c>
    </row>
    <row r="50" spans="1:15" s="110" customFormat="1" ht="50.1" customHeight="1" thickBot="1" x14ac:dyDescent="0.25">
      <c r="A50" s="125" t="s">
        <v>346</v>
      </c>
      <c r="B50" s="103" t="s">
        <v>337</v>
      </c>
      <c r="C50" s="111" t="s">
        <v>338</v>
      </c>
      <c r="D50" s="111" t="s">
        <v>348</v>
      </c>
      <c r="E50" s="111" t="s">
        <v>460</v>
      </c>
      <c r="F50" s="111" t="s">
        <v>497</v>
      </c>
      <c r="G50" s="120">
        <v>1139589</v>
      </c>
      <c r="H50" s="126">
        <v>93200</v>
      </c>
      <c r="I50" s="120">
        <v>35500</v>
      </c>
      <c r="J50" s="120">
        <v>584589</v>
      </c>
      <c r="K50" s="120" t="s">
        <v>101</v>
      </c>
      <c r="L50" s="120">
        <v>1.7999999999999998</v>
      </c>
      <c r="M50" s="120">
        <v>270000</v>
      </c>
      <c r="N50" s="120">
        <v>68039.999999999985</v>
      </c>
      <c r="O50" s="134">
        <v>50000</v>
      </c>
    </row>
    <row r="51" spans="1:15" ht="12" hidden="1" thickBot="1" x14ac:dyDescent="0.25">
      <c r="G51" s="102"/>
      <c r="H51" s="102"/>
      <c r="I51" s="102"/>
      <c r="K51" s="102"/>
      <c r="L51" s="102"/>
      <c r="M51" s="131" t="s">
        <v>171</v>
      </c>
      <c r="N51" s="132"/>
      <c r="O51" s="133">
        <f>SUM(O3:O50)</f>
        <v>3580000</v>
      </c>
    </row>
    <row r="52" spans="1:15" ht="12.75" hidden="1" x14ac:dyDescent="0.2">
      <c r="D52" s="116" t="s">
        <v>172</v>
      </c>
    </row>
    <row r="53" spans="1:15" x14ac:dyDescent="0.2">
      <c r="B53" s="136" t="s">
        <v>1393</v>
      </c>
      <c r="C53" s="111"/>
      <c r="D53" s="103"/>
      <c r="E53" s="103"/>
      <c r="F53" s="103"/>
      <c r="G53" s="103"/>
      <c r="I53" s="103"/>
      <c r="J53" s="103"/>
      <c r="K53" s="103"/>
      <c r="L53" s="103"/>
      <c r="M53" s="103"/>
      <c r="N53" s="103"/>
      <c r="O53" s="135">
        <f>SUBTOTAL(9,O4:O50)</f>
        <v>3150000</v>
      </c>
    </row>
    <row r="54" spans="1:15" x14ac:dyDescent="0.2">
      <c r="B54" s="110"/>
      <c r="C54" s="110"/>
    </row>
    <row r="55" spans="1:15" x14ac:dyDescent="0.2">
      <c r="B55" s="110"/>
      <c r="C55" s="110"/>
    </row>
    <row r="57" spans="1:15" x14ac:dyDescent="0.2">
      <c r="M57" s="118"/>
      <c r="N57" s="118"/>
    </row>
  </sheetData>
  <autoFilter ref="A2:O52">
    <filterColumn colId="14">
      <customFilters>
        <customFilter operator="lessThan" val="200000"/>
      </customFilters>
    </filterColumn>
  </autoFilter>
  <mergeCells count="2">
    <mergeCell ref="M51:N51"/>
    <mergeCell ref="B1:O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Header>&amp;C&amp;"Calibri,Kurzíva"Příloha č. 5 k usenesení Rady HMP č.   ze dne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List1</vt:lpstr>
      <vt:lpstr>List3</vt:lpstr>
      <vt:lpstr>List1!moje</vt:lpstr>
      <vt:lpstr>List3!Názvy_tisku</vt:lpstr>
    </vt:vector>
  </TitlesOfParts>
  <Company>MPSV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</dc:creator>
  <cp:lastModifiedBy>Klinecký Tomáš (MHMP)</cp:lastModifiedBy>
  <cp:lastPrinted>2012-06-04T14:44:38Z</cp:lastPrinted>
  <dcterms:created xsi:type="dcterms:W3CDTF">2008-02-26T09:54:58Z</dcterms:created>
  <dcterms:modified xsi:type="dcterms:W3CDTF">2012-06-04T14:45:13Z</dcterms:modified>
</cp:coreProperties>
</file>