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3"/>
  </bookViews>
  <sheets>
    <sheet name="Rekapitulace" sheetId="1" r:id="rId1"/>
    <sheet name="kap.01" sheetId="2" r:id="rId2"/>
    <sheet name="kap.02" sheetId="3" r:id="rId3"/>
    <sheet name="kap.03" sheetId="4" r:id="rId4"/>
    <sheet name="kap.04" sheetId="5" r:id="rId5"/>
    <sheet name="kap.05" sheetId="6" r:id="rId6"/>
    <sheet name="kap.06" sheetId="7" r:id="rId7"/>
    <sheet name="kap.07" sheetId="8" r:id="rId8"/>
    <sheet name="kap.08" sheetId="9" r:id="rId9"/>
    <sheet name="kap.09" sheetId="10" r:id="rId10"/>
    <sheet name="List1" sheetId="11" r:id="rId11"/>
  </sheets>
  <definedNames>
    <definedName name="_xlnm.Print_Titles" localSheetId="3">'kap.03'!$6:$8</definedName>
    <definedName name="_xlnm.Print_Titles" localSheetId="8">'kap.08'!$6:$8</definedName>
  </definedNames>
  <calcPr fullCalcOnLoad="1"/>
</workbook>
</file>

<file path=xl/sharedStrings.xml><?xml version="1.0" encoding="utf-8"?>
<sst xmlns="http://schemas.openxmlformats.org/spreadsheetml/2006/main" count="2216" uniqueCount="682">
  <si>
    <t>NÁVRH ROZPOČTU INVESTIČNÍCH VÝDAJŮ PODLE ROZPOČTOVÝCH KAPITOL dle UZ (v tis. Kč)</t>
  </si>
  <si>
    <t>za VLASTNÍ HLAVNÍ MĚSTO PRAHU</t>
  </si>
  <si>
    <t>KAPITÁLOVÉ VÝDAJE</t>
  </si>
  <si>
    <t>Název kapitoly</t>
  </si>
  <si>
    <t>Fin. od</t>
  </si>
  <si>
    <t>Fin. do</t>
  </si>
  <si>
    <t>Celkové náklady</t>
  </si>
  <si>
    <t>Profinan. do 31.12.2001</t>
  </si>
  <si>
    <t>Rozpočet upravený    rok 2002</t>
  </si>
  <si>
    <t>Návrh rozpočtu na rok 2003</t>
  </si>
  <si>
    <t>Zbývá financovat</t>
  </si>
  <si>
    <t>01 - Rozvoj obce</t>
  </si>
  <si>
    <t>02 - Městská infrastruktura</t>
  </si>
  <si>
    <t>03 - Doprava</t>
  </si>
  <si>
    <t>04 - Školství, mládež a samospráva</t>
  </si>
  <si>
    <t>05 - Zdravotnictví a sociální oblast</t>
  </si>
  <si>
    <t>06 - Kultura, sport a cestovní ruch</t>
  </si>
  <si>
    <t>07 - Bezpečnost</t>
  </si>
  <si>
    <t>08 - Hospodářství</t>
  </si>
  <si>
    <t>09 - Vnitřní správa</t>
  </si>
  <si>
    <t>Celkem</t>
  </si>
  <si>
    <t>10 -  Pokladní správa</t>
  </si>
  <si>
    <t>IX.</t>
  </si>
  <si>
    <t xml:space="preserve">Detailní přehled investičních akcí zařazených do návrhu rozpočtu vlastního hl.m. Prahy v roce 2003 </t>
  </si>
  <si>
    <t>01 - ROZVOJ OBCE</t>
  </si>
  <si>
    <t/>
  </si>
  <si>
    <t>Název organizace</t>
  </si>
  <si>
    <t>Číslo akce</t>
  </si>
  <si>
    <t>Název akce</t>
  </si>
  <si>
    <t>UZ</t>
  </si>
  <si>
    <t>*</t>
  </si>
  <si>
    <t>MHMP - OMI</t>
  </si>
  <si>
    <t>0000</t>
  </si>
  <si>
    <t>Bytové domy Čakovice II</t>
  </si>
  <si>
    <t>00094 - Dotace z rozpočtu HMP</t>
  </si>
  <si>
    <t>Byty - Lysolaje</t>
  </si>
  <si>
    <t>Byty Běchovice</t>
  </si>
  <si>
    <t>Byty Dubeč</t>
  </si>
  <si>
    <t>Byty Kateřinská</t>
  </si>
  <si>
    <t>Byty Šeberov</t>
  </si>
  <si>
    <t>JM I. Byty Milíčov</t>
  </si>
  <si>
    <t>Nebušice 24 bj.</t>
  </si>
  <si>
    <t>TV Zelený pruh - Antala Staška</t>
  </si>
  <si>
    <t>0016</t>
  </si>
  <si>
    <t>Centrální park JZM I</t>
  </si>
  <si>
    <t>0050</t>
  </si>
  <si>
    <t>TV Slivenec</t>
  </si>
  <si>
    <t>0085</t>
  </si>
  <si>
    <t>TV Řepy</t>
  </si>
  <si>
    <t>0088</t>
  </si>
  <si>
    <t>TV Libuš</t>
  </si>
  <si>
    <t>0090</t>
  </si>
  <si>
    <t>IP pro bytovou výstavbu</t>
  </si>
  <si>
    <t>0093</t>
  </si>
  <si>
    <t>TV Kbely</t>
  </si>
  <si>
    <t>0102</t>
  </si>
  <si>
    <t>TV Koloděje</t>
  </si>
  <si>
    <t>0105</t>
  </si>
  <si>
    <t>H.Měcholupy - Petrovice</t>
  </si>
  <si>
    <t>0106</t>
  </si>
  <si>
    <t>TV Šeberov</t>
  </si>
  <si>
    <t>0107</t>
  </si>
  <si>
    <t>H.Libeň - Pekařka</t>
  </si>
  <si>
    <t>0112</t>
  </si>
  <si>
    <t>Dofakturace r.2002</t>
  </si>
  <si>
    <t>0113</t>
  </si>
  <si>
    <t>TV Lipence</t>
  </si>
  <si>
    <t>0122</t>
  </si>
  <si>
    <t>Č.Most II/5.st.</t>
  </si>
  <si>
    <t>00312 - obligace II.</t>
  </si>
  <si>
    <t>0130</t>
  </si>
  <si>
    <t>Tylova čtvrť - plocha hotelu</t>
  </si>
  <si>
    <t>0132</t>
  </si>
  <si>
    <t>TV Točná</t>
  </si>
  <si>
    <t>0137</t>
  </si>
  <si>
    <t>TV Kyje - Hutě</t>
  </si>
  <si>
    <t>0145</t>
  </si>
  <si>
    <t>Zbraslav - Zahradní čtvrť</t>
  </si>
  <si>
    <t>0164</t>
  </si>
  <si>
    <t>Bytové domy Čakovice I.</t>
  </si>
  <si>
    <t>0165</t>
  </si>
  <si>
    <t>MMB Ďáblice (malometrážní byty)</t>
  </si>
  <si>
    <t>0183</t>
  </si>
  <si>
    <t>JM II - Hrdličkova 54 bj.</t>
  </si>
  <si>
    <t>0185</t>
  </si>
  <si>
    <t>Řepy - nástavba Nevanova</t>
  </si>
  <si>
    <t>0186</t>
  </si>
  <si>
    <t>Kolektor Revoluční - Dlouhá</t>
  </si>
  <si>
    <t>0187</t>
  </si>
  <si>
    <t>Kolektor Václavské náměstí</t>
  </si>
  <si>
    <t>0203</t>
  </si>
  <si>
    <t>Rek.Domova integrované pomoci ČM II.</t>
  </si>
  <si>
    <t>JM I, plocha ZS metro</t>
  </si>
  <si>
    <t>0215</t>
  </si>
  <si>
    <t>Byty Uhřiněves</t>
  </si>
  <si>
    <t>0218</t>
  </si>
  <si>
    <t>TV Jahodnice</t>
  </si>
  <si>
    <t>0230</t>
  </si>
  <si>
    <t>Polabská - byty - Miškovice</t>
  </si>
  <si>
    <t>3082</t>
  </si>
  <si>
    <t>TV Radotín</t>
  </si>
  <si>
    <t>3090</t>
  </si>
  <si>
    <t>TV Řeporyje</t>
  </si>
  <si>
    <t>3106</t>
  </si>
  <si>
    <t>TV Suchdol</t>
  </si>
  <si>
    <t>3113</t>
  </si>
  <si>
    <t>TV Přední Kopanina</t>
  </si>
  <si>
    <t>3119</t>
  </si>
  <si>
    <t>TV Čakovice</t>
  </si>
  <si>
    <t>3140</t>
  </si>
  <si>
    <t>TV Újezd nad Lesy</t>
  </si>
  <si>
    <t>3150</t>
  </si>
  <si>
    <t>TV Benice</t>
  </si>
  <si>
    <t>3151</t>
  </si>
  <si>
    <t>TV Dubeč</t>
  </si>
  <si>
    <t>3171</t>
  </si>
  <si>
    <t>TV Štěrboholy</t>
  </si>
  <si>
    <t>5609</t>
  </si>
  <si>
    <t>Výkupy pro bytovou výstavbu</t>
  </si>
  <si>
    <t>9191</t>
  </si>
  <si>
    <t>Černý Most II/4.st.</t>
  </si>
  <si>
    <t>9267</t>
  </si>
  <si>
    <t>Vysočany 1.st.</t>
  </si>
  <si>
    <t>9276</t>
  </si>
  <si>
    <t>TV Chaby stavba 50</t>
  </si>
  <si>
    <t>9530</t>
  </si>
  <si>
    <t>TV Chaby - Jinočanská</t>
  </si>
  <si>
    <t>9646</t>
  </si>
  <si>
    <t>Kolektor CIA</t>
  </si>
  <si>
    <t>9649</t>
  </si>
  <si>
    <t>Kolektor CI 1.-4.et.</t>
  </si>
  <si>
    <t>ÚTVAR ROZVOJE HL.M.P P1</t>
  </si>
  <si>
    <t>Grafické stanice GIS a CAD - obnova prostředků</t>
  </si>
  <si>
    <t>Programové produkty - licenční poplatky r. 2003</t>
  </si>
  <si>
    <t>Programové produkty GIS a CAD - rozšíření licencí</t>
  </si>
  <si>
    <t>Reprografické a dopravní prostředky - obnova</t>
  </si>
  <si>
    <t>WWW GIS server FIÚM - programové licence</t>
  </si>
  <si>
    <t>WWW GIS server FIÚM - technické prostředky</t>
  </si>
  <si>
    <t>6022</t>
  </si>
  <si>
    <t>Stavební úpravy - půdní vestavba "Dům král. pážat"</t>
  </si>
  <si>
    <t xml:space="preserve">KAPITÁLOVÉ VÝDAJE CELKEM </t>
  </si>
  <si>
    <t>* ve sloupci rozpočet upravený na r. 2002 byl snížen rozpočet o nevyčerpané finanční prostředky z r.2002 a převedeny do r.2003</t>
  </si>
  <si>
    <t>02 - MÉSTSKÁ INFRASTUKTURA</t>
  </si>
  <si>
    <t>Rozpočet upravený  rok 2002</t>
  </si>
  <si>
    <t>BOTANICKÁ ZAHRADA</t>
  </si>
  <si>
    <t>Expozice</t>
  </si>
  <si>
    <t>Infrastruktura</t>
  </si>
  <si>
    <t>Návštěvnická vybavenost</t>
  </si>
  <si>
    <t>Objekt Podhoří č.p. 280</t>
  </si>
  <si>
    <t>Pěstební zázemí</t>
  </si>
  <si>
    <t>Rekonstrukce objektu v Podhoří č.260</t>
  </si>
  <si>
    <t>SZNR</t>
  </si>
  <si>
    <t>4861</t>
  </si>
  <si>
    <t>Budova technickych sluzeb</t>
  </si>
  <si>
    <t>6484</t>
  </si>
  <si>
    <t>Vstupní objekt</t>
  </si>
  <si>
    <t>HMP-MČ DOLNÍ MĚCHOLUPY</t>
  </si>
  <si>
    <t>3169</t>
  </si>
  <si>
    <t>Odkanalizování Dolních Měcholup</t>
  </si>
  <si>
    <t>HMP-MČ DOLNÍ POČERNICE</t>
  </si>
  <si>
    <t>Rekonstrukce zámeckého parku</t>
  </si>
  <si>
    <t>HMP-MČ KLÁNOVICE</t>
  </si>
  <si>
    <t>3133</t>
  </si>
  <si>
    <t>ČOV, kanalizace, vodovod</t>
  </si>
  <si>
    <t>HMP-MČ KOLOVRATY</t>
  </si>
  <si>
    <t>Inž.sítě v nové obyt.zástavbě</t>
  </si>
  <si>
    <t>Splašková kanalizace</t>
  </si>
  <si>
    <t>HMP-MČ NEBUŠICE</t>
  </si>
  <si>
    <t>3107</t>
  </si>
  <si>
    <t>Stavba kanalizace a rek.vodovodu</t>
  </si>
  <si>
    <t>HMP-MČ NEDVĚZÍ</t>
  </si>
  <si>
    <t>Obnova rybníků</t>
  </si>
  <si>
    <t>HMP-MČ PRAHA 22</t>
  </si>
  <si>
    <t>Splašková kanalizace Pitkovice</t>
  </si>
  <si>
    <t>3146</t>
  </si>
  <si>
    <t>ČOV a splašková kanalizace II. - IV. stavba</t>
  </si>
  <si>
    <t>HMP-MČ TRÓJA</t>
  </si>
  <si>
    <t>Zatrubnění Haltýřského potoka</t>
  </si>
  <si>
    <t>HMP-MČ VELKÁ CHUCHLE</t>
  </si>
  <si>
    <t>Likvidace závozu Černá rokle</t>
  </si>
  <si>
    <t>3091</t>
  </si>
  <si>
    <t>Splašková kanalizace Velká  Chuchle</t>
  </si>
  <si>
    <t>HMP-MČ ČAKOVICE</t>
  </si>
  <si>
    <t>Rek. zámeckého parku - terén. a park. úpr.</t>
  </si>
  <si>
    <t>INST.MĚST. INFORMATIKY</t>
  </si>
  <si>
    <t>5291</t>
  </si>
  <si>
    <t>Informační projekty - výpočetní technika</t>
  </si>
  <si>
    <t>LESY HMP</t>
  </si>
  <si>
    <t>Hájovna Krč - celková rekonstrukce a přístavba</t>
  </si>
  <si>
    <t>Provozní objekt Hostivař - nová výstavba</t>
  </si>
  <si>
    <t>Velkoškolka Ďáblice - skleník, pracovna - demolice a výstavba</t>
  </si>
  <si>
    <t>6473</t>
  </si>
  <si>
    <t>Provozní objekt - Práče - rekonstrukce a přístavba</t>
  </si>
  <si>
    <t>6573</t>
  </si>
  <si>
    <t>6574</t>
  </si>
  <si>
    <t>Velkoškolka Kbely - provozní objekty, sítě</t>
  </si>
  <si>
    <t>6623</t>
  </si>
  <si>
    <t>Strážnice Řepy - střecha, okna, topení - rekonstrukce</t>
  </si>
  <si>
    <t>0010</t>
  </si>
  <si>
    <t>Toulcův dvůr</t>
  </si>
  <si>
    <t>0083</t>
  </si>
  <si>
    <t>H.Počernice - ČOV Svépravice</t>
  </si>
  <si>
    <t>0092</t>
  </si>
  <si>
    <t>TV Zličín</t>
  </si>
  <si>
    <t>0100</t>
  </si>
  <si>
    <t>TV Zbraslav</t>
  </si>
  <si>
    <t>0101</t>
  </si>
  <si>
    <t>TV Újezd</t>
  </si>
  <si>
    <t>0133</t>
  </si>
  <si>
    <t>TV Ďáblice</t>
  </si>
  <si>
    <t>0134</t>
  </si>
  <si>
    <t>TV Dolní Počernice</t>
  </si>
  <si>
    <t>0138</t>
  </si>
  <si>
    <t>TV Kunratice</t>
  </si>
  <si>
    <t>0152</t>
  </si>
  <si>
    <t>TV Chabry</t>
  </si>
  <si>
    <t>0161</t>
  </si>
  <si>
    <t>TV Kolovraty</t>
  </si>
  <si>
    <t>0196</t>
  </si>
  <si>
    <t>TV Klánovice</t>
  </si>
  <si>
    <t>0204</t>
  </si>
  <si>
    <t>TV Nebušice</t>
  </si>
  <si>
    <t>3001</t>
  </si>
  <si>
    <t>Skleníkový areál Fata Morgana</t>
  </si>
  <si>
    <t>3103</t>
  </si>
  <si>
    <t>TV Lochkov</t>
  </si>
  <si>
    <t>3111</t>
  </si>
  <si>
    <t>TV Lysolaje</t>
  </si>
  <si>
    <t>3117</t>
  </si>
  <si>
    <t>Revital.Drahaňského potoka</t>
  </si>
  <si>
    <t>3127</t>
  </si>
  <si>
    <t>TV Běchovice</t>
  </si>
  <si>
    <t>3136</t>
  </si>
  <si>
    <t>TV Satalice</t>
  </si>
  <si>
    <t>3145</t>
  </si>
  <si>
    <t>TV Vinoř</t>
  </si>
  <si>
    <t>3168</t>
  </si>
  <si>
    <t>TV Křeslice</t>
  </si>
  <si>
    <t>3295</t>
  </si>
  <si>
    <t>TV H.Počernice</t>
  </si>
  <si>
    <t>4890</t>
  </si>
  <si>
    <t>Rekonstrukce pavilonu indonézské džungle</t>
  </si>
  <si>
    <t>9620</t>
  </si>
  <si>
    <t>Kanal.sběrač G (vč.G 6)</t>
  </si>
  <si>
    <t>MHMP - Odbor informatiky</t>
  </si>
  <si>
    <t>2914</t>
  </si>
  <si>
    <t>ZRIS - síť MePNet</t>
  </si>
  <si>
    <t>MHMP - Odbor infrastruktury města</t>
  </si>
  <si>
    <t>4272</t>
  </si>
  <si>
    <t>Sběrné dvory</t>
  </si>
  <si>
    <t>MHMP - Odbor městské zeleně</t>
  </si>
  <si>
    <t>Obora Hvězda - obnova</t>
  </si>
  <si>
    <t>Petřín - obnova</t>
  </si>
  <si>
    <t>Výkup pozemků pro ÚSES a chráněná území</t>
  </si>
  <si>
    <t>Výkupy pozemků</t>
  </si>
  <si>
    <t>2003</t>
  </si>
  <si>
    <t>Výkupy lesních pozemků</t>
  </si>
  <si>
    <t>4452</t>
  </si>
  <si>
    <t>Letenské sady  - obnova ploch</t>
  </si>
  <si>
    <t>4857</t>
  </si>
  <si>
    <t>Kinského zahrada - obnova</t>
  </si>
  <si>
    <t>4859</t>
  </si>
  <si>
    <t>Stromovka - obnova</t>
  </si>
  <si>
    <t>4860</t>
  </si>
  <si>
    <t>Výkup pozemků jádrov. území PBZ</t>
  </si>
  <si>
    <t>5284</t>
  </si>
  <si>
    <t>Investice související s areály zeleně I.kategorie</t>
  </si>
  <si>
    <t>5286</t>
  </si>
  <si>
    <t>Vodovod Letná</t>
  </si>
  <si>
    <t>6028</t>
  </si>
  <si>
    <t>Vrtbovská zahrada - sekané kopie</t>
  </si>
  <si>
    <t>6475</t>
  </si>
  <si>
    <t>Obnova parku na Vítkově</t>
  </si>
  <si>
    <t>MHMP - Odbor správy majetku</t>
  </si>
  <si>
    <t>Rekonstr. kanalizace v ul. Bártlova a Třebešovská</t>
  </si>
  <si>
    <t>Rekonstrukce PČOV Čertouzy</t>
  </si>
  <si>
    <t>Výst. kanalizace v ul. U starého židov. hřbitova</t>
  </si>
  <si>
    <t>Výstavba kanalizace Rybníčky - kolonie za drahou</t>
  </si>
  <si>
    <t>Výstavba kanalizace v ul. Dobronická</t>
  </si>
  <si>
    <t>Výstavba kanalizace v ul. Ke hřbitovu</t>
  </si>
  <si>
    <t>Výstavba vodovodu Troja - Podhoří</t>
  </si>
  <si>
    <t>Zásobení Křeslic z vodojemu Jesenice II</t>
  </si>
  <si>
    <t>ČOV Březiněves - intenzifikace</t>
  </si>
  <si>
    <t>ČOV Kolovraty - výstavba 2. linky</t>
  </si>
  <si>
    <t>ČOV Sobín - vybavení 2. linky</t>
  </si>
  <si>
    <t>ÚČOV - II. intenzifikace</t>
  </si>
  <si>
    <t>6266</t>
  </si>
  <si>
    <t>Monitoring  JZM - Nové Butovice</t>
  </si>
  <si>
    <t>6476</t>
  </si>
  <si>
    <t>Kanalizace Podhoří - PVS</t>
  </si>
  <si>
    <t>6477</t>
  </si>
  <si>
    <t>Monitor. KP - I. etapa vč. stav. úprav Chotkova</t>
  </si>
  <si>
    <t>6478</t>
  </si>
  <si>
    <t>Monitoring Měcholupy - Petrovice</t>
  </si>
  <si>
    <t>ZOOLOGICKÁ ZAHRADA</t>
  </si>
  <si>
    <t>Dětský areál</t>
  </si>
  <si>
    <t>Obslužná komunikace jih</t>
  </si>
  <si>
    <t>Pavilon hrochů</t>
  </si>
  <si>
    <t>Pavilon slonů včetně demolice starého</t>
  </si>
  <si>
    <t>Rekonstr.pavilonu kočkovitých šelem</t>
  </si>
  <si>
    <t>Rekontr. pavilonu goril</t>
  </si>
  <si>
    <t>Revitalizace zeleně</t>
  </si>
  <si>
    <t>Technické zázemí</t>
  </si>
  <si>
    <t>Zázemí pro výchovně vzdělávací čínnosti</t>
  </si>
  <si>
    <t>4882</t>
  </si>
  <si>
    <t>Amazonka - rekonstrukce PVP</t>
  </si>
  <si>
    <t>4885</t>
  </si>
  <si>
    <t>Chovatelské zázemí</t>
  </si>
  <si>
    <t>4888</t>
  </si>
  <si>
    <t>Rekonstrukce areálu Rybník</t>
  </si>
  <si>
    <t>6032</t>
  </si>
  <si>
    <t>6488</t>
  </si>
  <si>
    <t>Rek. rozvodů inzenýrských sítí</t>
  </si>
  <si>
    <t>03 - DOPRAVA</t>
  </si>
  <si>
    <t>Dopravní podnik hl.m.Prahy</t>
  </si>
  <si>
    <t>6744</t>
  </si>
  <si>
    <t>Parkoviště Hnězdenská - Lešenská</t>
  </si>
  <si>
    <t>I. prov. úsek trasy D metra (Nové Dvory-Nám.Míru)</t>
  </si>
  <si>
    <t>RTT Chotkova</t>
  </si>
  <si>
    <t>RTT Na Poříčí-Těšnov</t>
  </si>
  <si>
    <t>3325</t>
  </si>
  <si>
    <t>Technické centrum II.B (TC 4)</t>
  </si>
  <si>
    <t>3332</t>
  </si>
  <si>
    <t>TT Hlubočepy-Barrandov</t>
  </si>
  <si>
    <t>5311</t>
  </si>
  <si>
    <t>Obnova vozů metra - modernizace</t>
  </si>
  <si>
    <t>5312</t>
  </si>
  <si>
    <t>Nákup autobusů kloub</t>
  </si>
  <si>
    <t>5315</t>
  </si>
  <si>
    <t>Nákup nízkopodlažních autobusů kloub</t>
  </si>
  <si>
    <t>5666</t>
  </si>
  <si>
    <t>Modernizace tramvají</t>
  </si>
  <si>
    <t>5671</t>
  </si>
  <si>
    <t>Rek. zabezp. zařízení na trase A metra</t>
  </si>
  <si>
    <t>0051</t>
  </si>
  <si>
    <t>Protihluková opatření na dokonč.stavbách</t>
  </si>
  <si>
    <t>0053</t>
  </si>
  <si>
    <t>Vysočanská radiála</t>
  </si>
  <si>
    <t>0065</t>
  </si>
  <si>
    <t>Strahovský tunel 2.st.</t>
  </si>
  <si>
    <t>0075</t>
  </si>
  <si>
    <t>Zlíchov - Radlická</t>
  </si>
  <si>
    <t>0079</t>
  </si>
  <si>
    <t>Špejchar - Pelc/Tyrolka</t>
  </si>
  <si>
    <t>0148</t>
  </si>
  <si>
    <t>MÚ Beranových - Výstaviště</t>
  </si>
  <si>
    <t>9514</t>
  </si>
  <si>
    <t>KOMOKO</t>
  </si>
  <si>
    <t>9524</t>
  </si>
  <si>
    <t>Strahovský tunel 3.st.</t>
  </si>
  <si>
    <t>9543</t>
  </si>
  <si>
    <t>Radlická - Strahovský tunel</t>
  </si>
  <si>
    <t>00412 - Obligace III.</t>
  </si>
  <si>
    <t>TSK HMP  ŠTEFÁNIKOVA VH</t>
  </si>
  <si>
    <t>Libensky most</t>
  </si>
  <si>
    <t>3217</t>
  </si>
  <si>
    <t>System rizeni  MSP</t>
  </si>
  <si>
    <t>3223</t>
  </si>
  <si>
    <t>Rasinovo nabrezi</t>
  </si>
  <si>
    <t>4347</t>
  </si>
  <si>
    <t>Akce pro BESIP</t>
  </si>
  <si>
    <t>4348</t>
  </si>
  <si>
    <t>Zachytna parkoviste</t>
  </si>
  <si>
    <t>5092</t>
  </si>
  <si>
    <t>Jižní spojka - soubor staveb</t>
  </si>
  <si>
    <t>5322</t>
  </si>
  <si>
    <t>Most pres Berounku / vcetne rozstepu /</t>
  </si>
  <si>
    <t>6046</t>
  </si>
  <si>
    <t>Příprava staveb</t>
  </si>
  <si>
    <t>6048</t>
  </si>
  <si>
    <t>Zajištění zimní služby</t>
  </si>
  <si>
    <t>6493</t>
  </si>
  <si>
    <t>Telematické systémy</t>
  </si>
  <si>
    <t>ÚDI HMP</t>
  </si>
  <si>
    <t>5679</t>
  </si>
  <si>
    <t>Obnova parku automatických sčítačů dopravy</t>
  </si>
  <si>
    <t>6051</t>
  </si>
  <si>
    <t>Nákup software pro městské dopravní plánování</t>
  </si>
  <si>
    <t>04 - ŠKOLSTVÍ, MLÁDEŽ A SAMOSPRÁVA</t>
  </si>
  <si>
    <t>Rozpočet upravený        rok 2002</t>
  </si>
  <si>
    <t>COP-TH PODĚBRADSKÁ   P9</t>
  </si>
  <si>
    <t>rekonstrukce elektroinstalace Pod Balkánem</t>
  </si>
  <si>
    <t>DDM    NA SMETANCE</t>
  </si>
  <si>
    <t>DDM P - 2  Rekonstrukce sklad. prostor na klubovnu</t>
  </si>
  <si>
    <t>DDM P - 2 Rekonstrukce vnitříních příček Lublaňská</t>
  </si>
  <si>
    <t>DDM MĚŠICKÁ, P9</t>
  </si>
  <si>
    <t>DDM P- 9 Generální oprava střechy a oken</t>
  </si>
  <si>
    <t>DĚTSKÝ DOMOV KLÁNOVICE</t>
  </si>
  <si>
    <t>Rekonstrukce střechy</t>
  </si>
  <si>
    <t>GYM. BUDĚJOVICKÁ     P4</t>
  </si>
  <si>
    <t>Stavební úpravy kuchyně vyhl. 107/2001 Sb.</t>
  </si>
  <si>
    <t>GYM. J.KEPLERA  P6</t>
  </si>
  <si>
    <t>Rekonstrukce plynové kotelny</t>
  </si>
  <si>
    <t>Zvýšení kapacity školní jídelny a úpravy  kuchyně</t>
  </si>
  <si>
    <t>GYM. NAD ŠTOLOU P7</t>
  </si>
  <si>
    <t>Rekonstrukce ŠJ</t>
  </si>
  <si>
    <t>Zateplení objektu a rekonstruk. vstupního prostoru</t>
  </si>
  <si>
    <t>GYM. NÁM.25.BŘEZNA    P9</t>
  </si>
  <si>
    <t>Výměna oken</t>
  </si>
  <si>
    <t>GYM. O.PAVLA, LOUČANSKÁ</t>
  </si>
  <si>
    <t>Oprava a výměna oken budovy školy</t>
  </si>
  <si>
    <t>GYM. U LIBEŇSKÉHO ZÁMKU</t>
  </si>
  <si>
    <t>Oprava oken a nátěr</t>
  </si>
  <si>
    <t>GYM.J.NERUDY HELLICHOVA</t>
  </si>
  <si>
    <t>Reko.elektroinstalace,rozvodů vody,požár.vod,WC</t>
  </si>
  <si>
    <t>GYM.ČESKOLIPSKÁ    P9</t>
  </si>
  <si>
    <t>6633</t>
  </si>
  <si>
    <t>Dofinancování rek. školní kuchyně</t>
  </si>
  <si>
    <t>HOBBY CENTRUM 4 P4</t>
  </si>
  <si>
    <t>HC 4 - Rekonstrukce střechy pavilonu v ŠvP Skryje</t>
  </si>
  <si>
    <t>HC-4 Klimatizace kuchyně a stav.úpravy - ŠP Skryje</t>
  </si>
  <si>
    <t>ISŠO JABLONSKÉHO   P7</t>
  </si>
  <si>
    <t>Výměna stoupaček a rozvodů vody do kabinetů</t>
  </si>
  <si>
    <t>ISŠT - COP           P9</t>
  </si>
  <si>
    <t>Pokračování realizace energetických opatření</t>
  </si>
  <si>
    <t>Výstavba tělocvičny</t>
  </si>
  <si>
    <t>KONZERVATOŘ DUNCAN P4</t>
  </si>
  <si>
    <t>Prvotní vybavení půdní vestavby</t>
  </si>
  <si>
    <t>KONZERVATOŘ NA REJDIŠTI</t>
  </si>
  <si>
    <t>Reko rozvodů vody, kanalizace, soc. zařízení</t>
  </si>
  <si>
    <t>0162</t>
  </si>
  <si>
    <t>ZŠ Polesná - Újezd nad Lesy</t>
  </si>
  <si>
    <t>MHMP - Odbor městského investora</t>
  </si>
  <si>
    <t>MŠ Velká Chuchle - výstavba</t>
  </si>
  <si>
    <t>MŠ ROMSKÁ , NA LÁNECH</t>
  </si>
  <si>
    <t>Stavební úpravy kuchyně vyhl. č. 107</t>
  </si>
  <si>
    <t>OA   SVATOSLAVOVA    P4</t>
  </si>
  <si>
    <t>rekonstrukce fasády a zateplení objektu</t>
  </si>
  <si>
    <t>OA KRUPKOVO NÁM.    P6</t>
  </si>
  <si>
    <t>Rekonstrukce školní jídelny</t>
  </si>
  <si>
    <t>6673</t>
  </si>
  <si>
    <t>Statické zajištění budovy</t>
  </si>
  <si>
    <t>OU A PrŠ SVÍDNICKÁ     P8</t>
  </si>
  <si>
    <t>Rekonstrukce interiéru pro potřebu přestěhování</t>
  </si>
  <si>
    <t>SOU   OHRADNÍ            P4</t>
  </si>
  <si>
    <t>Odstranění havarijního stavu výměníkové stanice</t>
  </si>
  <si>
    <t>SOU ENER.PODĚBRADSKÁ P9</t>
  </si>
  <si>
    <t>6793</t>
  </si>
  <si>
    <t>Oprava střechy - dofinancování</t>
  </si>
  <si>
    <t>SOU NÁBYTKÁŘSKÉ ZLÍCHOV</t>
  </si>
  <si>
    <t>Rekonstrukce odloučeného pracoviště</t>
  </si>
  <si>
    <t>Rekonstrukce sociálního zařízení</t>
  </si>
  <si>
    <t>SOU OBCH.SL.ZA Č.MOSTEM</t>
  </si>
  <si>
    <t>Rekonstrukce podlahy v tělocvičně</t>
  </si>
  <si>
    <t>SOU URANIE</t>
  </si>
  <si>
    <t>Výměna oken, oprava fasády a oprava izolací</t>
  </si>
  <si>
    <t>SOU ZEM.U ZÁVODIŠTĚ</t>
  </si>
  <si>
    <t>Rekonstrukce elektroinstalace DM</t>
  </si>
  <si>
    <t>Rekonstrukce školní kuchyně</t>
  </si>
  <si>
    <t>SOŠ U VINOHR.HŘBITOVA</t>
  </si>
  <si>
    <t>Vybavení laboratoří</t>
  </si>
  <si>
    <t>SPŠ ELEKTROTECH. JEČNÁ</t>
  </si>
  <si>
    <t>Půdní vestavba učeben a rekonstrukce přízemí</t>
  </si>
  <si>
    <t>SPŠ NA TŘEBEŠÍNĚ    P10</t>
  </si>
  <si>
    <t>STŘEDNÍ HOT.Š.VRŠOVICKÁ</t>
  </si>
  <si>
    <t>Výměna PVC v učebnách</t>
  </si>
  <si>
    <t>STŘEDNÍ ZDRAV.ŠKOLA P10</t>
  </si>
  <si>
    <t>Opravy omítek ve třídách, výměna oken v tělocvičně</t>
  </si>
  <si>
    <t>SUŠ TEXTIL.ŘEMESEL  P1</t>
  </si>
  <si>
    <t>Oprava venkovní fasády</t>
  </si>
  <si>
    <t>SZŠ A VZŠ  5.KVĚTNA    P4</t>
  </si>
  <si>
    <t>Rekonstrukce vodovodních stoupaček</t>
  </si>
  <si>
    <t>SpMŠ  NA LYSINÁCH  P4</t>
  </si>
  <si>
    <t>Oprava oplocení, vjezdu, vstupu</t>
  </si>
  <si>
    <t>SpMŠ SEVŘENÁ       P4</t>
  </si>
  <si>
    <t>Stavební úpravy kuchyně</t>
  </si>
  <si>
    <t>SpMŠ SLUNÍČKO,DEYLOVA</t>
  </si>
  <si>
    <t>Výměna všech oken a vstupních dveří v pavilonech</t>
  </si>
  <si>
    <t>SpZŠ U BOROVIČEK</t>
  </si>
  <si>
    <t>rekonstrukce školní kuchyně a soc. zařízení</t>
  </si>
  <si>
    <t>SpŠ PRO ZP NÁMĚSTÍ MÍRU</t>
  </si>
  <si>
    <t>montáž a uvedení do provozu plynové kotelny</t>
  </si>
  <si>
    <t>VOŠ a SPŠ GRAFICKÁ   P1</t>
  </si>
  <si>
    <t>vybavení a dolnění počítačového systému</t>
  </si>
  <si>
    <t>VOŠPg a SOC.,SPgŠ A GYM.</t>
  </si>
  <si>
    <t>Šatny a sprchy , soc. zařízení a malování školy</t>
  </si>
  <si>
    <t>VZŠ DUŠKOVA    P5</t>
  </si>
  <si>
    <t>Oprava elektroinstalace v budově školy</t>
  </si>
  <si>
    <t>Výměna oken v budově školy - pokračování z 2001</t>
  </si>
  <si>
    <t>Výměna podlahové krytiny</t>
  </si>
  <si>
    <t>ZUŠ   K BRANCE 72     P5</t>
  </si>
  <si>
    <t>6687</t>
  </si>
  <si>
    <t>ZUŠ K Brance- Rekonstrukce narušené statiky budovy</t>
  </si>
  <si>
    <t>ZUŠ   NAD ALEJÍ  P6</t>
  </si>
  <si>
    <t>ZUŠ Brixova - Rekonstrukce sítí a střechy budovy</t>
  </si>
  <si>
    <t>ZUŠ  DUNICKÁ        P4</t>
  </si>
  <si>
    <t>ZUŠ Dunická-Rek.ÚT,rozvodů vody a elektro - Boční</t>
  </si>
  <si>
    <t>ZUŠ  NA POPELCE     P5</t>
  </si>
  <si>
    <t>ZUŠ Na Popelce - Oprava římsy (havárie)</t>
  </si>
  <si>
    <t>ZUŠ Na Popelce - Rekonstrukce WC</t>
  </si>
  <si>
    <t>ZUŠ Na Popelce - Sanace a oprava podlahových ploch</t>
  </si>
  <si>
    <t>ZUŠ BAJKALSKÁ       P10</t>
  </si>
  <si>
    <t>ZUŠ Bajkalská Rekonstrukce a dostavba pavilonu B</t>
  </si>
  <si>
    <t>ZUŠ KŘTINSKÁ        P4</t>
  </si>
  <si>
    <t>ZUŠ Křtinská opr.střechy,elektroinst.,okna,fasáda</t>
  </si>
  <si>
    <t>ZVŠ PRÁČSKÁ P10</t>
  </si>
  <si>
    <t>Výměna střešní krytiny</t>
  </si>
  <si>
    <t>ŠJ  ŠTEFÁNIKOVA   P5</t>
  </si>
  <si>
    <t>ŠvP DUNCAN JANSKÉ LÁZNĚ</t>
  </si>
  <si>
    <t>Oprava krovů a kryt . č. 211</t>
  </si>
  <si>
    <t>ŠvP JETŘICHOVICE</t>
  </si>
  <si>
    <t>Rekonstrukce kotelny</t>
  </si>
  <si>
    <t xml:space="preserve"> </t>
  </si>
  <si>
    <t>* ve sloupci rozpočet upravený rok 2002 byl snížen rozpočet o nevyčerpané finanční prostředky z roku 2002 a převedeny do roku 2003</t>
  </si>
  <si>
    <t xml:space="preserve">                         05 - ZDRAVOTNICTVÍ A SOCIÁLNÍ OBLAST</t>
  </si>
  <si>
    <t>DD PRAHA 4       CHODOV</t>
  </si>
  <si>
    <t>Vybavení přístavby DD- SZNR</t>
  </si>
  <si>
    <t>DD PRAHA 8 - BOHNICE P8</t>
  </si>
  <si>
    <t>Kuchyň - vytloukárna vajec</t>
  </si>
  <si>
    <t>Oprava poškozené kanalizace  a odvodnění obj. 10 a 11</t>
  </si>
  <si>
    <t>DD PYŠELY</t>
  </si>
  <si>
    <t>Projekt na plynovou kotelnu</t>
  </si>
  <si>
    <t>DD ĎÁBLICE           P8</t>
  </si>
  <si>
    <t>6496</t>
  </si>
  <si>
    <t>Rekonstrukce sociálních zařízení (bytová jádra)</t>
  </si>
  <si>
    <t>Dofakturace pro kap. 0521</t>
  </si>
  <si>
    <t>Dům národnostních menšin</t>
  </si>
  <si>
    <t>0157</t>
  </si>
  <si>
    <t>DD Chodov - dostavba</t>
  </si>
  <si>
    <t>0188</t>
  </si>
  <si>
    <t>USP Zvikovec III</t>
  </si>
  <si>
    <t>0189</t>
  </si>
  <si>
    <t>DPS Zbraslav</t>
  </si>
  <si>
    <t>0190</t>
  </si>
  <si>
    <t>DPS Dubeč</t>
  </si>
  <si>
    <t>0192</t>
  </si>
  <si>
    <t>DPS Libuš</t>
  </si>
  <si>
    <t>0194</t>
  </si>
  <si>
    <t>DPS Zličín</t>
  </si>
  <si>
    <t>0199</t>
  </si>
  <si>
    <t>Ú S P  Odlochovice III.</t>
  </si>
  <si>
    <t>0213</t>
  </si>
  <si>
    <t>IP pro DPS</t>
  </si>
  <si>
    <t>0214</t>
  </si>
  <si>
    <t>ÚSP Horní Maxov</t>
  </si>
  <si>
    <t>0223</t>
  </si>
  <si>
    <t>DPS Uhříněves</t>
  </si>
  <si>
    <t>5990</t>
  </si>
  <si>
    <t>JÚŠ-Rehabilitační pavilon</t>
  </si>
  <si>
    <t>STUDENTSKÝ ZDRAV.ÚSTAV</t>
  </si>
  <si>
    <t>Počítačový perimetr pro oční oddělení</t>
  </si>
  <si>
    <t>ÚSP KRÁSNÁ LÍPA</t>
  </si>
  <si>
    <t>Oprava střechy - hlavní budova</t>
  </si>
  <si>
    <t>Rekonstrukce koupelny, myčka na podložní mísy</t>
  </si>
  <si>
    <t>ÚSP KYTLICE</t>
  </si>
  <si>
    <t>Ústavní kuchyně</t>
  </si>
  <si>
    <t>ÚSP LEONTÝN</t>
  </si>
  <si>
    <t>Rekonstrukce ustavni kotelny.</t>
  </si>
  <si>
    <t>5380</t>
  </si>
  <si>
    <t>Odkoupeni pozemku</t>
  </si>
  <si>
    <t>ÚSP LOCHOVICE</t>
  </si>
  <si>
    <t>6067</t>
  </si>
  <si>
    <t>Výstavba ubytovacího a stravovacího pavilonu</t>
  </si>
  <si>
    <t>ÚSP PRAHA 4 SULICKÁ  P4</t>
  </si>
  <si>
    <t>Rekonstrukce zdrav.oddeleni-západní křídlo</t>
  </si>
  <si>
    <t>ÚSP RATMĚŘICE</t>
  </si>
  <si>
    <t>Rekostrukce zámku Odlochovice - část A</t>
  </si>
  <si>
    <t>ÚSP TEREZÍN</t>
  </si>
  <si>
    <t>5830</t>
  </si>
  <si>
    <t>Pudni vestavba</t>
  </si>
  <si>
    <t>ÚSP ZVÍKOVEC</t>
  </si>
  <si>
    <t>ÚSP Zvíkovec III - vybavení interiéru</t>
  </si>
  <si>
    <t>06 - KULTURA, SPORT A CESTOVNÍ RUCH</t>
  </si>
  <si>
    <t>GALERIE HMP</t>
  </si>
  <si>
    <t>6535</t>
  </si>
  <si>
    <t>Trojský zámek - elektronické zabezpečení</t>
  </si>
  <si>
    <t>0201</t>
  </si>
  <si>
    <t>Rekon. Hudeb. divadla   Karlín</t>
  </si>
  <si>
    <t>4966</t>
  </si>
  <si>
    <t>Rekonstrukce Švandova divadla (Labyrint)</t>
  </si>
  <si>
    <t>MHMP - Sekr. radního pro obl. kult. ,cest. ruchu a</t>
  </si>
  <si>
    <t>MK Praha 5 - rekonstrukce</t>
  </si>
  <si>
    <t>NKP VYŠEHRAD</t>
  </si>
  <si>
    <t>5250</t>
  </si>
  <si>
    <t>Závlahový systém Vyšehrad</t>
  </si>
  <si>
    <t>6084</t>
  </si>
  <si>
    <t>Rekonstrukce královské akropole</t>
  </si>
  <si>
    <t>6541</t>
  </si>
  <si>
    <t>Rekonstrukce Starého purkrabství</t>
  </si>
  <si>
    <t>PRAŽ.INFORMAČNÍ SLUŽBA</t>
  </si>
  <si>
    <t>3678</t>
  </si>
  <si>
    <t>Revitalizace areálu Ctěnice</t>
  </si>
  <si>
    <t>6294</t>
  </si>
  <si>
    <t>Rekonstrukce Karlova mostu</t>
  </si>
  <si>
    <t>07 - BEZPEČNOST</t>
  </si>
  <si>
    <t>HMP-MČ PRAHA 17</t>
  </si>
  <si>
    <t>Integrovaný záchr.systém, hasič.stanice SDH Řepy</t>
  </si>
  <si>
    <t>0207</t>
  </si>
  <si>
    <t>Hasičská stanice  Sokolská</t>
  </si>
  <si>
    <t>6089</t>
  </si>
  <si>
    <t>Hasičská stanice  Radotín</t>
  </si>
  <si>
    <t>MHMP - Odbor krizového řízení</t>
  </si>
  <si>
    <t>Rozšíření Městského kamerového systému HMP</t>
  </si>
  <si>
    <t>MHMP MĚSTSKÁ POLICIE</t>
  </si>
  <si>
    <t>5752</t>
  </si>
  <si>
    <t>SZNR pro MP</t>
  </si>
  <si>
    <t>6545</t>
  </si>
  <si>
    <t>Základna psovodů MP</t>
  </si>
  <si>
    <t>SPRÁVA SLUŽ.MĚST.POL.</t>
  </si>
  <si>
    <t>Útulky pro opuštěná zvířata</t>
  </si>
  <si>
    <t>6094</t>
  </si>
  <si>
    <t>SZNR pro SS MP</t>
  </si>
  <si>
    <t>08 - HOSPODÁŘSTVÍ</t>
  </si>
  <si>
    <t>Rozšíření hřbitova</t>
  </si>
  <si>
    <t>HMP-MČ DUBEČ</t>
  </si>
  <si>
    <t>5405</t>
  </si>
  <si>
    <t>Rek.hřbitovů</t>
  </si>
  <si>
    <t>HMP-MČ PRAHA 14</t>
  </si>
  <si>
    <t>4589</t>
  </si>
  <si>
    <t>Rozsireni hrbitova Kyje</t>
  </si>
  <si>
    <t>HMP-MČ PRAHA 20</t>
  </si>
  <si>
    <t>6186</t>
  </si>
  <si>
    <t>Rozšíření místního hřbitova</t>
  </si>
  <si>
    <t>HMP-MČ SLIVENEC</t>
  </si>
  <si>
    <t>Rekon.márnice a stavba obvod.zdi</t>
  </si>
  <si>
    <t>HMP-MČ ĎÁBLICE</t>
  </si>
  <si>
    <t>Hřbitov - kolumbárium</t>
  </si>
  <si>
    <t>0135</t>
  </si>
  <si>
    <t>TV Souběžná</t>
  </si>
  <si>
    <t>0149</t>
  </si>
  <si>
    <t>Rek. Buben.nábřeží-lávka na Štvanici</t>
  </si>
  <si>
    <t>0151</t>
  </si>
  <si>
    <t>Veř.osvětl.-drobné, blíže nesp.inv.akce</t>
  </si>
  <si>
    <t>MHMP - Odbor obchodních aktivit</t>
  </si>
  <si>
    <t>5406</t>
  </si>
  <si>
    <t>Dolnopočernické centrum - příprava území</t>
  </si>
  <si>
    <t>Bytové objekty</t>
  </si>
  <si>
    <t>Krematorium Strašnice - požární vodovod</t>
  </si>
  <si>
    <t>Krematorium Strašnice - rek. v techn. části budovy</t>
  </si>
  <si>
    <t>Nebytové objekty a stavby</t>
  </si>
  <si>
    <t>Programové vybavení DES pro správu majetku HMP</t>
  </si>
  <si>
    <t>Výkupy budov a staveb</t>
  </si>
  <si>
    <t>Výkupy pozemků a trvalých porostů</t>
  </si>
  <si>
    <t>6096</t>
  </si>
  <si>
    <t>Pohřební ústav</t>
  </si>
  <si>
    <t>SPRÁVA PRAŽ.HŘBITOVŮ</t>
  </si>
  <si>
    <t>5001</t>
  </si>
  <si>
    <t>Rekonstrukce kolumbární zdi Olšany</t>
  </si>
  <si>
    <t>5765</t>
  </si>
  <si>
    <t>Ďáblice - louka rozptylu včetně vstupu a komunikace</t>
  </si>
  <si>
    <t>5772</t>
  </si>
  <si>
    <t>Rekonstrukce ohradní zdi Malvazinky</t>
  </si>
  <si>
    <t>6103</t>
  </si>
  <si>
    <t>Ďáblický hřbitov - výstavba zázemí správy a služeb</t>
  </si>
  <si>
    <t>6559</t>
  </si>
  <si>
    <t>Hřbitov Vyšehrad rekonstr.celého hřbitova</t>
  </si>
  <si>
    <t>6560</t>
  </si>
  <si>
    <t>Hřbitov Záběhlice-rekonstrukce hřbitova</t>
  </si>
  <si>
    <t>6563</t>
  </si>
  <si>
    <t>Revitalizace Michalská</t>
  </si>
  <si>
    <t>5407</t>
  </si>
  <si>
    <t>Maniny - příprava území</t>
  </si>
  <si>
    <t>09 - VNITŘNÍ SPRÁVA</t>
  </si>
  <si>
    <t>MHMP - Archiv hl. m. Prahy</t>
  </si>
  <si>
    <t>5776</t>
  </si>
  <si>
    <t>Doplnění technol.vybavení novostavby Chodovec</t>
  </si>
  <si>
    <t>0219</t>
  </si>
  <si>
    <t>Admin.budova ČM II/4.stavba</t>
  </si>
  <si>
    <t>0220</t>
  </si>
  <si>
    <t>Admin. budova pro stát. správu</t>
  </si>
  <si>
    <t>MHMP - Odbor hospodářské správy</t>
  </si>
  <si>
    <t>5778</t>
  </si>
  <si>
    <t>Obměna a doplnění rozmnožovací techniky</t>
  </si>
  <si>
    <t>6104</t>
  </si>
  <si>
    <t>Obměna vozidel autoparku MHMP</t>
  </si>
  <si>
    <t>6564</t>
  </si>
  <si>
    <t>GO 2 výtahů v Nové úřední budově nám.F.Kafky 1</t>
  </si>
  <si>
    <t>6566</t>
  </si>
  <si>
    <t>Rekonstrukce 3 výtahů v budově Nová radnice</t>
  </si>
  <si>
    <t>6756</t>
  </si>
  <si>
    <t>Stavebně technické úpravy Letenské ulice</t>
  </si>
  <si>
    <t>2910</t>
  </si>
  <si>
    <t>Rozvoj sítí</t>
  </si>
  <si>
    <t>2911</t>
  </si>
  <si>
    <t>Servery MHMP</t>
  </si>
  <si>
    <t>2912</t>
  </si>
  <si>
    <t>Výpočetní technika pro MHMP</t>
  </si>
  <si>
    <t>4986</t>
  </si>
  <si>
    <t>Zvýšení užitné hodnoty telekom. systému</t>
  </si>
  <si>
    <t>MHMP - Odbor ředitele magistrátu</t>
  </si>
  <si>
    <t>rezerva pro MČ</t>
  </si>
  <si>
    <t>Rozpočet upravený       r. 2002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</si>
</sst>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4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2" borderId="0" xfId="0" applyNumberFormat="1" applyFont="1" applyFill="1" applyAlignment="1">
      <alignment horizontal="centerContinuous" vertical="center"/>
    </xf>
    <xf numFmtId="0" fontId="1" fillId="2" borderId="0" xfId="0" applyNumberFormat="1" applyFont="1" applyFill="1" applyAlignment="1">
      <alignment horizontal="centerContinuous" vertical="center"/>
    </xf>
    <xf numFmtId="4" fontId="1" fillId="2" borderId="0" xfId="0" applyNumberFormat="1" applyFont="1" applyFill="1" applyAlignment="1">
      <alignment horizontal="centerContinuous" vertical="center"/>
    </xf>
    <xf numFmtId="4" fontId="0" fillId="0" borderId="0" xfId="0" applyNumberFormat="1" applyAlignment="1">
      <alignment/>
    </xf>
    <xf numFmtId="49" fontId="1" fillId="3" borderId="0" xfId="0" applyNumberFormat="1" applyFont="1" applyFill="1" applyAlignment="1">
      <alignment horizontal="centerContinuous" vertical="center"/>
    </xf>
    <xf numFmtId="0" fontId="1" fillId="3" borderId="0" xfId="0" applyNumberFormat="1" applyFont="1" applyFill="1" applyAlignment="1">
      <alignment horizontal="centerContinuous" vertical="center"/>
    </xf>
    <xf numFmtId="4" fontId="1" fillId="3" borderId="0" xfId="0" applyNumberFormat="1" applyFont="1" applyFill="1" applyAlignment="1">
      <alignment horizontal="centerContinuous" vertical="center"/>
    </xf>
    <xf numFmtId="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0" xfId="0" applyNumberFormat="1" applyAlignment="1">
      <alignment/>
    </xf>
    <xf numFmtId="49" fontId="3" fillId="2" borderId="1" xfId="0" applyNumberFormat="1" applyFont="1" applyFill="1" applyBorder="1" applyAlignment="1">
      <alignment horizontal="left"/>
    </xf>
    <xf numFmtId="0" fontId="3" fillId="2" borderId="2" xfId="0" applyNumberFormat="1" applyFont="1" applyFill="1" applyBorder="1" applyAlignment="1">
      <alignment horizontal="left" wrapText="1"/>
    </xf>
    <xf numFmtId="4" fontId="3" fillId="2" borderId="2" xfId="0" applyNumberFormat="1" applyFont="1" applyFill="1" applyBorder="1" applyAlignment="1">
      <alignment horizontal="left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4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 wrapText="1"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0" fontId="1" fillId="0" borderId="8" xfId="0" applyFont="1" applyBorder="1" applyAlignment="1">
      <alignment/>
    </xf>
    <xf numFmtId="4" fontId="0" fillId="0" borderId="9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0" fillId="3" borderId="9" xfId="0" applyNumberFormat="1" applyFill="1" applyBorder="1" applyAlignment="1">
      <alignment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right" wrapText="1"/>
    </xf>
    <xf numFmtId="4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Fill="1" applyBorder="1" applyAlignment="1">
      <alignment/>
    </xf>
    <xf numFmtId="4" fontId="0" fillId="3" borderId="20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1" fillId="3" borderId="2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4" fillId="0" borderId="22" xfId="0" applyNumberFormat="1" applyFont="1" applyBorder="1" applyAlignment="1">
      <alignment horizontal="center" vertical="top" wrapText="1"/>
    </xf>
    <xf numFmtId="4" fontId="4" fillId="0" borderId="23" xfId="0" applyNumberFormat="1" applyFont="1" applyBorder="1" applyAlignment="1">
      <alignment horizontal="center" vertical="top" wrapText="1"/>
    </xf>
    <xf numFmtId="4" fontId="4" fillId="0" borderId="24" xfId="0" applyNumberFormat="1" applyFont="1" applyBorder="1" applyAlignment="1">
      <alignment horizontal="center" vertical="top" wrapText="1"/>
    </xf>
    <xf numFmtId="49" fontId="0" fillId="3" borderId="0" xfId="0" applyNumberFormat="1" applyFill="1" applyAlignment="1">
      <alignment/>
    </xf>
    <xf numFmtId="49" fontId="2" fillId="3" borderId="0" xfId="0" applyNumberFormat="1" applyFont="1" applyFill="1" applyAlignment="1">
      <alignment horizontal="centerContinuous" vertical="center"/>
    </xf>
    <xf numFmtId="49" fontId="1" fillId="3" borderId="0" xfId="0" applyNumberFormat="1" applyFont="1" applyFill="1" applyAlignment="1">
      <alignment horizontal="left" vertical="center"/>
    </xf>
    <xf numFmtId="0" fontId="1" fillId="3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/>
    </xf>
    <xf numFmtId="167" fontId="3" fillId="2" borderId="2" xfId="0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" fontId="3" fillId="2" borderId="25" xfId="0" applyNumberFormat="1" applyFont="1" applyFill="1" applyBorder="1" applyAlignment="1">
      <alignment horizontal="right" wrapText="1"/>
    </xf>
    <xf numFmtId="49" fontId="4" fillId="0" borderId="26" xfId="0" applyNumberFormat="1" applyFont="1" applyBorder="1" applyAlignment="1">
      <alignment horizontal="center" vertical="top" wrapText="1"/>
    </xf>
    <xf numFmtId="167" fontId="4" fillId="0" borderId="27" xfId="0" applyNumberFormat="1" applyFont="1" applyBorder="1" applyAlignment="1">
      <alignment horizontal="center" vertical="top" wrapText="1"/>
    </xf>
    <xf numFmtId="49" fontId="4" fillId="0" borderId="27" xfId="0" applyNumberFormat="1" applyFont="1" applyBorder="1" applyAlignment="1">
      <alignment horizontal="center" vertical="top" wrapText="1"/>
    </xf>
    <xf numFmtId="0" fontId="4" fillId="0" borderId="27" xfId="0" applyNumberFormat="1" applyFont="1" applyBorder="1" applyAlignment="1">
      <alignment horizontal="center" vertical="top" wrapText="1"/>
    </xf>
    <xf numFmtId="4" fontId="4" fillId="0" borderId="27" xfId="0" applyNumberFormat="1" applyFont="1" applyBorder="1" applyAlignment="1">
      <alignment horizontal="center" vertical="top" wrapText="1"/>
    </xf>
    <xf numFmtId="4" fontId="4" fillId="0" borderId="28" xfId="0" applyNumberFormat="1" applyFont="1" applyBorder="1" applyAlignment="1">
      <alignment horizontal="center" vertical="top" wrapText="1"/>
    </xf>
    <xf numFmtId="167" fontId="4" fillId="0" borderId="4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left" vertical="top" wrapText="1"/>
    </xf>
    <xf numFmtId="49" fontId="4" fillId="0" borderId="29" xfId="0" applyNumberFormat="1" applyFont="1" applyBorder="1" applyAlignment="1">
      <alignment horizontal="left"/>
    </xf>
    <xf numFmtId="167" fontId="4" fillId="0" borderId="3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left"/>
    </xf>
    <xf numFmtId="0" fontId="4" fillId="0" borderId="30" xfId="0" applyNumberFormat="1" applyFont="1" applyBorder="1" applyAlignment="1">
      <alignment horizontal="right" wrapText="1"/>
    </xf>
    <xf numFmtId="4" fontId="4" fillId="0" borderId="30" xfId="0" applyNumberFormat="1" applyFont="1" applyBorder="1" applyAlignment="1">
      <alignment horizontal="right" wrapText="1"/>
    </xf>
    <xf numFmtId="4" fontId="4" fillId="0" borderId="30" xfId="0" applyNumberFormat="1" applyFont="1" applyBorder="1" applyAlignment="1">
      <alignment wrapText="1"/>
    </xf>
    <xf numFmtId="4" fontId="4" fillId="0" borderId="9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167" fontId="7" fillId="0" borderId="6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left"/>
    </xf>
    <xf numFmtId="0" fontId="7" fillId="0" borderId="6" xfId="0" applyNumberFormat="1" applyFont="1" applyBorder="1" applyAlignment="1">
      <alignment horizontal="right" wrapText="1"/>
    </xf>
    <xf numFmtId="4" fontId="7" fillId="0" borderId="6" xfId="0" applyNumberFormat="1" applyFont="1" applyBorder="1" applyAlignment="1">
      <alignment horizontal="right" wrapText="1"/>
    </xf>
    <xf numFmtId="4" fontId="7" fillId="0" borderId="6" xfId="0" applyNumberFormat="1" applyFont="1" applyBorder="1" applyAlignment="1">
      <alignment wrapText="1"/>
    </xf>
    <xf numFmtId="4" fontId="4" fillId="0" borderId="2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left"/>
    </xf>
    <xf numFmtId="167" fontId="4" fillId="0" borderId="6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left"/>
    </xf>
    <xf numFmtId="0" fontId="4" fillId="0" borderId="6" xfId="0" applyNumberFormat="1" applyFont="1" applyBorder="1" applyAlignment="1">
      <alignment horizontal="right" wrapText="1"/>
    </xf>
    <xf numFmtId="4" fontId="4" fillId="0" borderId="6" xfId="0" applyNumberFormat="1" applyFont="1" applyBorder="1" applyAlignment="1">
      <alignment horizontal="right" wrapText="1"/>
    </xf>
    <xf numFmtId="4" fontId="4" fillId="0" borderId="6" xfId="0" applyNumberFormat="1" applyFont="1" applyBorder="1" applyAlignment="1">
      <alignment wrapText="1"/>
    </xf>
    <xf numFmtId="49" fontId="0" fillId="2" borderId="0" xfId="0" applyNumberFormat="1" applyFill="1" applyAlignment="1">
      <alignment/>
    </xf>
    <xf numFmtId="0" fontId="4" fillId="2" borderId="23" xfId="0" applyNumberFormat="1" applyFont="1" applyFill="1" applyBorder="1" applyAlignment="1">
      <alignment horizontal="right" wrapText="1"/>
    </xf>
    <xf numFmtId="4" fontId="4" fillId="2" borderId="23" xfId="0" applyNumberFormat="1" applyFont="1" applyFill="1" applyBorder="1" applyAlignment="1">
      <alignment horizontal="right" wrapText="1"/>
    </xf>
    <xf numFmtId="4" fontId="4" fillId="2" borderId="5" xfId="0" applyNumberFormat="1" applyFont="1" applyFill="1" applyBorder="1" applyAlignment="1">
      <alignment wrapText="1"/>
    </xf>
    <xf numFmtId="49" fontId="7" fillId="0" borderId="0" xfId="0" applyNumberFormat="1" applyFont="1" applyAlignment="1">
      <alignment/>
    </xf>
    <xf numFmtId="49" fontId="2" fillId="3" borderId="0" xfId="0" applyNumberFormat="1" applyFont="1" applyFill="1" applyAlignment="1">
      <alignment vertical="center"/>
    </xf>
    <xf numFmtId="0" fontId="1" fillId="3" borderId="0" xfId="0" applyNumberFormat="1" applyFont="1" applyFill="1" applyAlignment="1">
      <alignment vertical="center"/>
    </xf>
    <xf numFmtId="4" fontId="1" fillId="3" borderId="0" xfId="0" applyNumberFormat="1" applyFont="1" applyFill="1" applyAlignment="1">
      <alignment horizontal="left" vertical="center"/>
    </xf>
    <xf numFmtId="4" fontId="4" fillId="0" borderId="31" xfId="0" applyNumberFormat="1" applyFont="1" applyBorder="1" applyAlignment="1">
      <alignment horizontal="center" vertical="top" wrapText="1"/>
    </xf>
    <xf numFmtId="4" fontId="4" fillId="0" borderId="32" xfId="0" applyNumberFormat="1" applyFont="1" applyBorder="1" applyAlignment="1">
      <alignment horizontal="center" vertical="top" wrapText="1"/>
    </xf>
    <xf numFmtId="4" fontId="4" fillId="0" borderId="33" xfId="0" applyNumberFormat="1" applyFont="1" applyBorder="1" applyAlignment="1">
      <alignment horizontal="center" vertical="top" wrapText="1"/>
    </xf>
    <xf numFmtId="4" fontId="4" fillId="0" borderId="34" xfId="0" applyNumberFormat="1" applyFont="1" applyBorder="1" applyAlignment="1">
      <alignment horizontal="center" vertical="top" wrapText="1"/>
    </xf>
    <xf numFmtId="4" fontId="4" fillId="0" borderId="35" xfId="0" applyNumberFormat="1" applyFont="1" applyBorder="1" applyAlignment="1">
      <alignment wrapText="1"/>
    </xf>
    <xf numFmtId="4" fontId="4" fillId="0" borderId="7" xfId="0" applyNumberFormat="1" applyFont="1" applyBorder="1" applyAlignment="1">
      <alignment wrapText="1"/>
    </xf>
    <xf numFmtId="4" fontId="7" fillId="0" borderId="36" xfId="0" applyNumberFormat="1" applyFont="1" applyBorder="1" applyAlignment="1">
      <alignment wrapText="1"/>
    </xf>
    <xf numFmtId="4" fontId="4" fillId="0" borderId="36" xfId="0" applyNumberFormat="1" applyFont="1" applyBorder="1" applyAlignment="1">
      <alignment wrapText="1"/>
    </xf>
    <xf numFmtId="4" fontId="4" fillId="0" borderId="18" xfId="0" applyNumberFormat="1" applyFont="1" applyBorder="1" applyAlignment="1">
      <alignment wrapText="1"/>
    </xf>
    <xf numFmtId="4" fontId="4" fillId="2" borderId="37" xfId="0" applyNumberFormat="1" applyFont="1" applyFill="1" applyBorder="1" applyAlignment="1">
      <alignment horizontal="right" wrapText="1"/>
    </xf>
    <xf numFmtId="4" fontId="4" fillId="2" borderId="38" xfId="0" applyNumberFormat="1" applyFont="1" applyFill="1" applyBorder="1" applyAlignment="1">
      <alignment wrapText="1"/>
    </xf>
    <xf numFmtId="49" fontId="8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" fontId="4" fillId="0" borderId="39" xfId="0" applyNumberFormat="1" applyFont="1" applyBorder="1" applyAlignment="1">
      <alignment horizontal="center" vertical="top" wrapText="1"/>
    </xf>
    <xf numFmtId="49" fontId="4" fillId="3" borderId="10" xfId="0" applyNumberFormat="1" applyFont="1" applyFill="1" applyBorder="1" applyAlignment="1">
      <alignment horizontal="left"/>
    </xf>
    <xf numFmtId="167" fontId="4" fillId="3" borderId="6" xfId="0" applyNumberFormat="1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horizontal="left"/>
    </xf>
    <xf numFmtId="0" fontId="4" fillId="3" borderId="6" xfId="0" applyNumberFormat="1" applyFont="1" applyFill="1" applyBorder="1" applyAlignment="1">
      <alignment horizontal="right" wrapText="1"/>
    </xf>
    <xf numFmtId="4" fontId="4" fillId="3" borderId="6" xfId="0" applyNumberFormat="1" applyFont="1" applyFill="1" applyBorder="1" applyAlignment="1">
      <alignment horizontal="right" wrapText="1"/>
    </xf>
    <xf numFmtId="4" fontId="4" fillId="3" borderId="6" xfId="0" applyNumberFormat="1" applyFont="1" applyFill="1" applyBorder="1" applyAlignment="1">
      <alignment wrapText="1"/>
    </xf>
    <xf numFmtId="4" fontId="4" fillId="2" borderId="38" xfId="0" applyNumberFormat="1" applyFont="1" applyFill="1" applyBorder="1" applyAlignment="1">
      <alignment horizontal="right" wrapText="1"/>
    </xf>
    <xf numFmtId="49" fontId="2" fillId="3" borderId="0" xfId="0" applyNumberFormat="1" applyFont="1" applyFill="1" applyAlignment="1">
      <alignment horizontal="left" vertical="center"/>
    </xf>
    <xf numFmtId="4" fontId="4" fillId="0" borderId="39" xfId="0" applyNumberFormat="1" applyFont="1" applyBorder="1" applyAlignment="1">
      <alignment wrapText="1"/>
    </xf>
    <xf numFmtId="4" fontId="4" fillId="0" borderId="28" xfId="0" applyNumberFormat="1" applyFont="1" applyBorder="1" applyAlignment="1">
      <alignment wrapText="1"/>
    </xf>
    <xf numFmtId="4" fontId="4" fillId="0" borderId="14" xfId="0" applyNumberFormat="1" applyFont="1" applyBorder="1" applyAlignment="1">
      <alignment wrapText="1"/>
    </xf>
    <xf numFmtId="4" fontId="4" fillId="2" borderId="24" xfId="0" applyNumberFormat="1" applyFont="1" applyFill="1" applyBorder="1" applyAlignment="1">
      <alignment wrapText="1"/>
    </xf>
    <xf numFmtId="49" fontId="1" fillId="4" borderId="0" xfId="0" applyNumberFormat="1" applyFont="1" applyFill="1" applyAlignment="1">
      <alignment/>
    </xf>
    <xf numFmtId="49" fontId="7" fillId="0" borderId="17" xfId="0" applyNumberFormat="1" applyFont="1" applyBorder="1" applyAlignment="1">
      <alignment horizontal="left"/>
    </xf>
    <xf numFmtId="167" fontId="7" fillId="0" borderId="18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left"/>
    </xf>
    <xf numFmtId="0" fontId="7" fillId="0" borderId="18" xfId="0" applyNumberFormat="1" applyFont="1" applyBorder="1" applyAlignment="1">
      <alignment horizontal="right" wrapText="1"/>
    </xf>
    <xf numFmtId="4" fontId="7" fillId="0" borderId="18" xfId="0" applyNumberFormat="1" applyFont="1" applyBorder="1" applyAlignment="1">
      <alignment horizontal="right" wrapText="1"/>
    </xf>
    <xf numFmtId="4" fontId="7" fillId="0" borderId="18" xfId="0" applyNumberFormat="1" applyFont="1" applyBorder="1" applyAlignment="1">
      <alignment wrapText="1"/>
    </xf>
    <xf numFmtId="49" fontId="0" fillId="4" borderId="1" xfId="0" applyNumberFormat="1" applyFill="1" applyBorder="1" applyAlignment="1">
      <alignment/>
    </xf>
    <xf numFmtId="49" fontId="1" fillId="4" borderId="1" xfId="0" applyNumberFormat="1" applyFont="1" applyFill="1" applyBorder="1" applyAlignment="1">
      <alignment/>
    </xf>
    <xf numFmtId="167" fontId="4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/>
    </xf>
    <xf numFmtId="49" fontId="0" fillId="0" borderId="40" xfId="0" applyNumberFormat="1" applyBorder="1" applyAlignment="1">
      <alignment/>
    </xf>
    <xf numFmtId="49" fontId="2" fillId="0" borderId="0" xfId="0" applyNumberFormat="1" applyFont="1" applyAlignment="1">
      <alignment/>
    </xf>
    <xf numFmtId="4" fontId="7" fillId="0" borderId="20" xfId="0" applyNumberFormat="1" applyFont="1" applyBorder="1" applyAlignment="1">
      <alignment wrapText="1"/>
    </xf>
    <xf numFmtId="4" fontId="4" fillId="2" borderId="15" xfId="0" applyNumberFormat="1" applyFont="1" applyFill="1" applyBorder="1" applyAlignment="1">
      <alignment horizontal="right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E10" sqref="E10"/>
    </sheetView>
  </sheetViews>
  <sheetFormatPr defaultColWidth="9.00390625" defaultRowHeight="12.75"/>
  <cols>
    <col min="1" max="1" width="34.875" style="0" customWidth="1"/>
    <col min="2" max="2" width="14.625" style="0" customWidth="1"/>
    <col min="3" max="4" width="15.00390625" style="0" customWidth="1"/>
    <col min="5" max="5" width="13.875" style="0" customWidth="1"/>
    <col min="6" max="6" width="15.125" style="0" customWidth="1"/>
    <col min="7" max="7" width="38.375" style="0" customWidth="1"/>
  </cols>
  <sheetData>
    <row r="1" spans="2:3" ht="12.75">
      <c r="B1" s="38"/>
      <c r="C1" s="38" t="s">
        <v>22</v>
      </c>
    </row>
    <row r="2" ht="12.75">
      <c r="B2" s="38"/>
    </row>
    <row r="3" ht="15.75">
      <c r="A3" s="39" t="s">
        <v>23</v>
      </c>
    </row>
    <row r="6" spans="1:7" ht="12.75">
      <c r="A6" s="2" t="s">
        <v>0</v>
      </c>
      <c r="B6" s="4"/>
      <c r="C6" s="4"/>
      <c r="D6" s="4"/>
      <c r="E6" s="4"/>
      <c r="F6" s="4"/>
      <c r="G6" s="5"/>
    </row>
    <row r="7" spans="1:7" ht="12.75">
      <c r="A7" s="2" t="s">
        <v>1</v>
      </c>
      <c r="B7" s="4"/>
      <c r="C7" s="4"/>
      <c r="D7" s="4"/>
      <c r="E7" s="4"/>
      <c r="F7" s="4"/>
      <c r="G7" s="5"/>
    </row>
    <row r="8" spans="1:7" ht="13.5" thickBot="1">
      <c r="A8" s="1"/>
      <c r="B8" s="5"/>
      <c r="C8" s="5"/>
      <c r="D8" s="5"/>
      <c r="E8" s="5"/>
      <c r="F8" s="5"/>
      <c r="G8" s="5"/>
    </row>
    <row r="9" spans="1:7" ht="19.5" customHeight="1" thickBot="1">
      <c r="A9" s="12" t="s">
        <v>2</v>
      </c>
      <c r="B9" s="14"/>
      <c r="C9" s="14"/>
      <c r="D9" s="14"/>
      <c r="E9" s="14"/>
      <c r="F9" s="30"/>
      <c r="G9" s="5"/>
    </row>
    <row r="10" spans="1:7" ht="39" customHeight="1" thickBot="1">
      <c r="A10" s="40" t="s">
        <v>3</v>
      </c>
      <c r="B10" s="41" t="s">
        <v>6</v>
      </c>
      <c r="C10" s="41" t="s">
        <v>7</v>
      </c>
      <c r="D10" s="41" t="s">
        <v>8</v>
      </c>
      <c r="E10" s="41" t="s">
        <v>9</v>
      </c>
      <c r="F10" s="42" t="s">
        <v>10</v>
      </c>
      <c r="G10" s="5"/>
    </row>
    <row r="11" spans="1:6" ht="24.75" customHeight="1">
      <c r="A11" s="21" t="s">
        <v>11</v>
      </c>
      <c r="B11" s="20">
        <v>23362802.19</v>
      </c>
      <c r="C11" s="20">
        <v>9131020.68</v>
      </c>
      <c r="D11" s="20">
        <v>2588933.8</v>
      </c>
      <c r="E11" s="20">
        <v>2250589</v>
      </c>
      <c r="F11" s="22">
        <f>B11-C11-D11-E11</f>
        <v>9392258.71</v>
      </c>
    </row>
    <row r="12" spans="1:6" ht="24.75" customHeight="1">
      <c r="A12" s="23" t="s">
        <v>12</v>
      </c>
      <c r="B12" s="19">
        <v>10921595.39</v>
      </c>
      <c r="C12" s="19">
        <v>3299973.4</v>
      </c>
      <c r="D12" s="19">
        <v>730236.73</v>
      </c>
      <c r="E12" s="19">
        <v>1144610.7</v>
      </c>
      <c r="F12" s="22">
        <f aca="true" t="shared" si="0" ref="F12:F21">B12-C12-D12-E12</f>
        <v>5746774.56</v>
      </c>
    </row>
    <row r="13" spans="1:6" ht="24.75" customHeight="1">
      <c r="A13" s="23" t="s">
        <v>13</v>
      </c>
      <c r="B13" s="19">
        <v>72532980.5</v>
      </c>
      <c r="C13" s="19">
        <v>13715557.61</v>
      </c>
      <c r="D13" s="19">
        <v>3357322</v>
      </c>
      <c r="E13" s="19">
        <v>2384123</v>
      </c>
      <c r="F13" s="25">
        <f t="shared" si="0"/>
        <v>53075977.89</v>
      </c>
    </row>
    <row r="14" spans="1:6" ht="24.75" customHeight="1">
      <c r="A14" s="23" t="s">
        <v>14</v>
      </c>
      <c r="B14" s="19">
        <v>433229</v>
      </c>
      <c r="C14" s="19">
        <v>74960.58</v>
      </c>
      <c r="D14" s="19">
        <v>52780</v>
      </c>
      <c r="E14" s="19">
        <v>291300</v>
      </c>
      <c r="F14" s="22">
        <f t="shared" si="0"/>
        <v>14188.419999999984</v>
      </c>
    </row>
    <row r="15" spans="1:6" ht="24.75" customHeight="1">
      <c r="A15" s="23" t="s">
        <v>15</v>
      </c>
      <c r="B15" s="19">
        <v>879147.05</v>
      </c>
      <c r="C15" s="19">
        <v>55470.84</v>
      </c>
      <c r="D15" s="19">
        <v>437180.2</v>
      </c>
      <c r="E15" s="19">
        <v>332800</v>
      </c>
      <c r="F15" s="22">
        <f t="shared" si="0"/>
        <v>53696.01000000007</v>
      </c>
    </row>
    <row r="16" spans="1:6" ht="24.75" customHeight="1">
      <c r="A16" s="23" t="s">
        <v>16</v>
      </c>
      <c r="B16" s="19">
        <v>1222326</v>
      </c>
      <c r="C16" s="19">
        <v>145334.12</v>
      </c>
      <c r="D16" s="19">
        <v>371755.6</v>
      </c>
      <c r="E16" s="19">
        <v>182163</v>
      </c>
      <c r="F16" s="22">
        <f t="shared" si="0"/>
        <v>523073.2799999999</v>
      </c>
    </row>
    <row r="17" spans="1:6" ht="24.75" customHeight="1">
      <c r="A17" s="23" t="s">
        <v>17</v>
      </c>
      <c r="B17" s="19">
        <v>621589.95</v>
      </c>
      <c r="C17" s="19">
        <v>94979.18</v>
      </c>
      <c r="D17" s="19">
        <v>262609</v>
      </c>
      <c r="E17" s="19">
        <v>107390</v>
      </c>
      <c r="F17" s="22">
        <f t="shared" si="0"/>
        <v>156611.77000000002</v>
      </c>
    </row>
    <row r="18" spans="1:6" ht="24.75" customHeight="1">
      <c r="A18" s="23" t="s">
        <v>18</v>
      </c>
      <c r="B18" s="19">
        <v>705071.5</v>
      </c>
      <c r="C18" s="19">
        <v>148292.79</v>
      </c>
      <c r="D18" s="19">
        <v>98344</v>
      </c>
      <c r="E18" s="19">
        <v>268300</v>
      </c>
      <c r="F18" s="35">
        <f t="shared" si="0"/>
        <v>190134.70999999996</v>
      </c>
    </row>
    <row r="19" spans="1:6" ht="24.75" customHeight="1">
      <c r="A19" s="23" t="s">
        <v>19</v>
      </c>
      <c r="B19" s="19">
        <v>2313240.5</v>
      </c>
      <c r="C19" s="19">
        <v>250048.92</v>
      </c>
      <c r="D19" s="19">
        <v>89926</v>
      </c>
      <c r="E19" s="19">
        <v>85256</v>
      </c>
      <c r="F19" s="36">
        <f t="shared" si="0"/>
        <v>1888009.58</v>
      </c>
    </row>
    <row r="20" spans="1:7" ht="24.75" customHeight="1">
      <c r="A20" s="32" t="s">
        <v>21</v>
      </c>
      <c r="B20" s="33">
        <v>0</v>
      </c>
      <c r="C20" s="33">
        <v>0</v>
      </c>
      <c r="D20" s="33">
        <v>0</v>
      </c>
      <c r="E20" s="33">
        <v>0</v>
      </c>
      <c r="F20" s="36">
        <v>0</v>
      </c>
      <c r="G20" s="34"/>
    </row>
    <row r="21" spans="1:6" ht="24.75" customHeight="1" thickBot="1">
      <c r="A21" s="24" t="s">
        <v>20</v>
      </c>
      <c r="B21" s="31">
        <f>SUM(B11:B20)</f>
        <v>112991982.08</v>
      </c>
      <c r="C21" s="31">
        <f>SUM(C11:C20)</f>
        <v>26915638.119999997</v>
      </c>
      <c r="D21" s="31">
        <f>SUM(D11:D20)</f>
        <v>7989087.329999999</v>
      </c>
      <c r="E21" s="31">
        <f>SUM(E11:E20)</f>
        <v>7046531.7</v>
      </c>
      <c r="F21" s="37">
        <f t="shared" si="0"/>
        <v>71040724.93</v>
      </c>
    </row>
    <row r="22" spans="2:6" ht="12.75">
      <c r="B22" s="5"/>
      <c r="C22" s="5"/>
      <c r="D22" s="5"/>
      <c r="E22" s="5"/>
      <c r="F22" s="5"/>
    </row>
    <row r="23" spans="2:6" ht="12.75">
      <c r="B23" s="5"/>
      <c r="C23" s="5"/>
      <c r="D23" s="5"/>
      <c r="E23" s="5"/>
      <c r="F23" s="5"/>
    </row>
    <row r="24" spans="2:6" ht="12.75">
      <c r="B24" s="5"/>
      <c r="C24" s="5"/>
      <c r="D24" s="5"/>
      <c r="E24" s="5"/>
      <c r="F24" s="5"/>
    </row>
    <row r="25" spans="2:6" ht="12.75">
      <c r="B25" s="5"/>
      <c r="C25" s="5"/>
      <c r="D25" s="5"/>
      <c r="E25" s="5"/>
      <c r="F25" s="5"/>
    </row>
    <row r="26" spans="2:6" ht="12.75">
      <c r="B26" s="5"/>
      <c r="C26" s="5"/>
      <c r="D26" s="5"/>
      <c r="E26" s="5"/>
      <c r="F26" s="5"/>
    </row>
    <row r="27" spans="2:6" ht="12.75">
      <c r="B27" s="5"/>
      <c r="C27" s="5"/>
      <c r="D27" s="5"/>
      <c r="E27" s="5"/>
      <c r="F27" s="5"/>
    </row>
    <row r="28" spans="2:6" ht="12.75">
      <c r="B28" s="5"/>
      <c r="C28" s="5"/>
      <c r="D28" s="5"/>
      <c r="E28" s="5"/>
      <c r="F28" s="5"/>
    </row>
  </sheetData>
  <printOptions/>
  <pageMargins left="0.94" right="0.75" top="0.72" bottom="0.71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C6" sqref="C6"/>
    </sheetView>
  </sheetViews>
  <sheetFormatPr defaultColWidth="9.00390625" defaultRowHeight="12.75"/>
  <cols>
    <col min="1" max="1" width="1.37890625" style="1" customWidth="1"/>
    <col min="2" max="2" width="26.125" style="1" customWidth="1"/>
    <col min="3" max="3" width="8.75390625" style="1" customWidth="1"/>
    <col min="4" max="4" width="38.25390625" style="1" customWidth="1"/>
    <col min="5" max="6" width="6.125" style="11" bestFit="1" customWidth="1"/>
    <col min="7" max="9" width="11.125" style="5" customWidth="1"/>
    <col min="10" max="10" width="10.875" style="5" customWidth="1"/>
    <col min="11" max="11" width="11.125" style="5" customWidth="1"/>
    <col min="12" max="12" width="9.125" style="5" customWidth="1"/>
  </cols>
  <sheetData>
    <row r="1" spans="2:11" ht="12.75">
      <c r="B1" s="2" t="s">
        <v>0</v>
      </c>
      <c r="C1" s="2"/>
      <c r="D1" s="2"/>
      <c r="E1" s="3"/>
      <c r="F1" s="3"/>
      <c r="G1" s="4"/>
      <c r="H1" s="4"/>
      <c r="I1" s="4"/>
      <c r="J1" s="4"/>
      <c r="K1" s="4"/>
    </row>
    <row r="2" spans="2:11" ht="12.75">
      <c r="B2" s="2" t="s">
        <v>1</v>
      </c>
      <c r="C2" s="2"/>
      <c r="D2" s="2"/>
      <c r="E2" s="3"/>
      <c r="F2" s="3"/>
      <c r="G2" s="4"/>
      <c r="H2" s="4"/>
      <c r="I2" s="4"/>
      <c r="J2" s="4"/>
      <c r="K2" s="4"/>
    </row>
    <row r="4" ht="15.75">
      <c r="B4" s="126" t="s">
        <v>652</v>
      </c>
    </row>
    <row r="5" ht="13.5" thickBot="1"/>
    <row r="6" spans="1:11" ht="13.5" thickBot="1">
      <c r="A6" s="99" t="s">
        <v>25</v>
      </c>
      <c r="B6" s="12" t="s">
        <v>2</v>
      </c>
      <c r="C6" s="48"/>
      <c r="D6" s="49"/>
      <c r="E6" s="13"/>
      <c r="F6" s="13"/>
      <c r="G6" s="14"/>
      <c r="H6" s="14"/>
      <c r="I6" s="14"/>
      <c r="J6" s="14"/>
      <c r="K6" s="30"/>
    </row>
    <row r="7" spans="1:11" ht="34.5" customHeight="1">
      <c r="A7" s="1" t="s">
        <v>25</v>
      </c>
      <c r="B7" s="51" t="s">
        <v>26</v>
      </c>
      <c r="C7" s="52" t="s">
        <v>27</v>
      </c>
      <c r="D7" s="53" t="s">
        <v>28</v>
      </c>
      <c r="E7" s="54" t="s">
        <v>4</v>
      </c>
      <c r="F7" s="54" t="s">
        <v>5</v>
      </c>
      <c r="G7" s="55" t="s">
        <v>6</v>
      </c>
      <c r="H7" s="55" t="s">
        <v>7</v>
      </c>
      <c r="I7" s="55" t="s">
        <v>143</v>
      </c>
      <c r="J7" s="55" t="s">
        <v>9</v>
      </c>
      <c r="K7" s="100" t="s">
        <v>10</v>
      </c>
    </row>
    <row r="8" spans="1:11" ht="13.5" customHeight="1" thickBot="1">
      <c r="A8" s="1" t="s">
        <v>25</v>
      </c>
      <c r="B8" s="15"/>
      <c r="C8" s="57"/>
      <c r="D8" s="58" t="s">
        <v>29</v>
      </c>
      <c r="E8" s="16"/>
      <c r="F8" s="16"/>
      <c r="G8" s="17"/>
      <c r="H8" s="17"/>
      <c r="I8" s="17" t="s">
        <v>30</v>
      </c>
      <c r="J8" s="17"/>
      <c r="K8" s="18"/>
    </row>
    <row r="9" spans="1:11" ht="12.75">
      <c r="A9" s="1" t="s">
        <v>25</v>
      </c>
      <c r="B9" s="59" t="s">
        <v>653</v>
      </c>
      <c r="C9" s="60" t="s">
        <v>654</v>
      </c>
      <c r="D9" s="61" t="s">
        <v>655</v>
      </c>
      <c r="E9" s="62">
        <v>2000</v>
      </c>
      <c r="F9" s="62">
        <v>2007</v>
      </c>
      <c r="G9" s="63">
        <v>23642.4</v>
      </c>
      <c r="H9" s="63">
        <v>3802.48</v>
      </c>
      <c r="I9" s="64">
        <v>8000</v>
      </c>
      <c r="J9" s="64">
        <v>6500</v>
      </c>
      <c r="K9" s="65">
        <f>G9-H9-I9-J9</f>
        <v>5339.920000000002</v>
      </c>
    </row>
    <row r="10" spans="1:11" ht="12.75">
      <c r="A10" s="1" t="s">
        <v>25</v>
      </c>
      <c r="B10" s="66"/>
      <c r="C10" s="67"/>
      <c r="D10" s="68" t="s">
        <v>34</v>
      </c>
      <c r="E10" s="69"/>
      <c r="F10" s="69"/>
      <c r="G10" s="70"/>
      <c r="H10" s="70"/>
      <c r="I10" s="71"/>
      <c r="J10" s="71">
        <v>6500</v>
      </c>
      <c r="K10" s="65"/>
    </row>
    <row r="11" spans="1:11" ht="12.75">
      <c r="A11" s="1" t="s">
        <v>25</v>
      </c>
      <c r="B11" s="73" t="s">
        <v>31</v>
      </c>
      <c r="C11" s="74" t="s">
        <v>656</v>
      </c>
      <c r="D11" s="75" t="s">
        <v>657</v>
      </c>
      <c r="E11" s="76">
        <v>2002</v>
      </c>
      <c r="F11" s="76">
        <v>2005</v>
      </c>
      <c r="G11" s="77">
        <v>565000</v>
      </c>
      <c r="H11" s="77">
        <v>0</v>
      </c>
      <c r="I11" s="78">
        <f>6260-5890</f>
        <v>370</v>
      </c>
      <c r="J11" s="78">
        <v>5890</v>
      </c>
      <c r="K11" s="65">
        <f aca="true" t="shared" si="0" ref="K11:K35">G11-H11-I11-J11</f>
        <v>558740</v>
      </c>
    </row>
    <row r="12" spans="1:11" ht="12.75">
      <c r="A12" s="1" t="s">
        <v>25</v>
      </c>
      <c r="B12" s="66"/>
      <c r="C12" s="67"/>
      <c r="D12" s="68" t="s">
        <v>34</v>
      </c>
      <c r="E12" s="69"/>
      <c r="F12" s="69"/>
      <c r="G12" s="70"/>
      <c r="H12" s="70"/>
      <c r="I12" s="71"/>
      <c r="J12" s="71">
        <v>5890</v>
      </c>
      <c r="K12" s="65"/>
    </row>
    <row r="13" spans="1:11" ht="12.75">
      <c r="A13" s="1" t="s">
        <v>25</v>
      </c>
      <c r="B13" s="73" t="s">
        <v>31</v>
      </c>
      <c r="C13" s="74" t="s">
        <v>658</v>
      </c>
      <c r="D13" s="75" t="s">
        <v>659</v>
      </c>
      <c r="E13" s="76">
        <v>2003</v>
      </c>
      <c r="F13" s="76">
        <v>2008</v>
      </c>
      <c r="G13" s="77">
        <v>1130000</v>
      </c>
      <c r="H13" s="77">
        <v>0</v>
      </c>
      <c r="I13" s="78">
        <f>5000-3740</f>
        <v>1260</v>
      </c>
      <c r="J13" s="78">
        <v>3740</v>
      </c>
      <c r="K13" s="65">
        <f t="shared" si="0"/>
        <v>1125000</v>
      </c>
    </row>
    <row r="14" spans="1:11" ht="12.75">
      <c r="A14" s="1" t="s">
        <v>25</v>
      </c>
      <c r="B14" s="66"/>
      <c r="C14" s="67"/>
      <c r="D14" s="68" t="s">
        <v>34</v>
      </c>
      <c r="E14" s="69"/>
      <c r="F14" s="69"/>
      <c r="G14" s="70"/>
      <c r="H14" s="70"/>
      <c r="I14" s="71"/>
      <c r="J14" s="71">
        <v>3740</v>
      </c>
      <c r="K14" s="65"/>
    </row>
    <row r="15" spans="1:11" ht="12.75">
      <c r="A15" s="1" t="s">
        <v>25</v>
      </c>
      <c r="B15" s="73" t="s">
        <v>660</v>
      </c>
      <c r="C15" s="74" t="s">
        <v>661</v>
      </c>
      <c r="D15" s="75" t="s">
        <v>662</v>
      </c>
      <c r="E15" s="76">
        <v>2000</v>
      </c>
      <c r="F15" s="76">
        <v>2007</v>
      </c>
      <c r="G15" s="77">
        <v>81312.1</v>
      </c>
      <c r="H15" s="77">
        <v>25769.06</v>
      </c>
      <c r="I15" s="78">
        <v>12053</v>
      </c>
      <c r="J15" s="78">
        <v>9250</v>
      </c>
      <c r="K15" s="65">
        <f t="shared" si="0"/>
        <v>34240.04000000001</v>
      </c>
    </row>
    <row r="16" spans="1:11" ht="12.75">
      <c r="A16" s="1" t="s">
        <v>25</v>
      </c>
      <c r="B16" s="66"/>
      <c r="C16" s="67"/>
      <c r="D16" s="68" t="s">
        <v>34</v>
      </c>
      <c r="E16" s="69"/>
      <c r="F16" s="69"/>
      <c r="G16" s="70"/>
      <c r="H16" s="70"/>
      <c r="I16" s="71"/>
      <c r="J16" s="71">
        <v>9250</v>
      </c>
      <c r="K16" s="65"/>
    </row>
    <row r="17" spans="1:11" ht="12.75">
      <c r="A17" s="1" t="s">
        <v>25</v>
      </c>
      <c r="B17" s="73" t="s">
        <v>660</v>
      </c>
      <c r="C17" s="74" t="s">
        <v>663</v>
      </c>
      <c r="D17" s="75" t="s">
        <v>664</v>
      </c>
      <c r="E17" s="76">
        <v>2001</v>
      </c>
      <c r="F17" s="76">
        <v>2008</v>
      </c>
      <c r="G17" s="77">
        <v>37998</v>
      </c>
      <c r="H17" s="77">
        <v>6498</v>
      </c>
      <c r="I17" s="78">
        <v>6000</v>
      </c>
      <c r="J17" s="78">
        <v>1841</v>
      </c>
      <c r="K17" s="65">
        <f t="shared" si="0"/>
        <v>23659</v>
      </c>
    </row>
    <row r="18" spans="1:11" ht="12.75">
      <c r="A18" s="1" t="s">
        <v>25</v>
      </c>
      <c r="B18" s="66"/>
      <c r="C18" s="67"/>
      <c r="D18" s="68" t="s">
        <v>34</v>
      </c>
      <c r="E18" s="69"/>
      <c r="F18" s="69"/>
      <c r="G18" s="70"/>
      <c r="H18" s="70"/>
      <c r="I18" s="71"/>
      <c r="J18" s="71">
        <v>1841</v>
      </c>
      <c r="K18" s="65"/>
    </row>
    <row r="19" spans="1:11" ht="12.75">
      <c r="A19" s="1" t="s">
        <v>25</v>
      </c>
      <c r="B19" s="73" t="s">
        <v>660</v>
      </c>
      <c r="C19" s="74" t="s">
        <v>665</v>
      </c>
      <c r="D19" s="75" t="s">
        <v>666</v>
      </c>
      <c r="E19" s="76">
        <v>2002</v>
      </c>
      <c r="F19" s="76">
        <v>2002</v>
      </c>
      <c r="G19" s="77">
        <v>3500</v>
      </c>
      <c r="H19" s="77">
        <v>0</v>
      </c>
      <c r="I19" s="78">
        <f>3500-2394</f>
        <v>1106</v>
      </c>
      <c r="J19" s="78">
        <v>2394</v>
      </c>
      <c r="K19" s="65">
        <f t="shared" si="0"/>
        <v>0</v>
      </c>
    </row>
    <row r="20" spans="1:11" ht="12.75">
      <c r="A20" s="1" t="s">
        <v>25</v>
      </c>
      <c r="B20" s="66"/>
      <c r="C20" s="67"/>
      <c r="D20" s="68" t="s">
        <v>34</v>
      </c>
      <c r="E20" s="69"/>
      <c r="F20" s="69"/>
      <c r="G20" s="70"/>
      <c r="H20" s="70"/>
      <c r="I20" s="71"/>
      <c r="J20" s="71">
        <v>2394</v>
      </c>
      <c r="K20" s="65"/>
    </row>
    <row r="21" spans="1:11" ht="12.75">
      <c r="A21" s="1" t="s">
        <v>25</v>
      </c>
      <c r="B21" s="73" t="s">
        <v>660</v>
      </c>
      <c r="C21" s="74" t="s">
        <v>667</v>
      </c>
      <c r="D21" s="75" t="s">
        <v>668</v>
      </c>
      <c r="E21" s="76">
        <v>2002</v>
      </c>
      <c r="F21" s="76">
        <v>2002</v>
      </c>
      <c r="G21" s="77">
        <v>6000</v>
      </c>
      <c r="H21" s="77">
        <v>0</v>
      </c>
      <c r="I21" s="78">
        <f>6000-4863</f>
        <v>1137</v>
      </c>
      <c r="J21" s="78">
        <v>4863</v>
      </c>
      <c r="K21" s="65">
        <f t="shared" si="0"/>
        <v>0</v>
      </c>
    </row>
    <row r="22" spans="1:11" ht="12.75">
      <c r="A22" s="1" t="s">
        <v>25</v>
      </c>
      <c r="B22" s="66"/>
      <c r="C22" s="67"/>
      <c r="D22" s="68" t="s">
        <v>34</v>
      </c>
      <c r="E22" s="69"/>
      <c r="F22" s="69"/>
      <c r="G22" s="70"/>
      <c r="H22" s="70"/>
      <c r="I22" s="71"/>
      <c r="J22" s="71">
        <v>4863</v>
      </c>
      <c r="K22" s="65"/>
    </row>
    <row r="23" spans="1:11" ht="12.75">
      <c r="A23" s="1" t="s">
        <v>25</v>
      </c>
      <c r="B23" s="73" t="s">
        <v>660</v>
      </c>
      <c r="C23" s="74" t="s">
        <v>669</v>
      </c>
      <c r="D23" s="75" t="s">
        <v>670</v>
      </c>
      <c r="E23" s="76">
        <v>2002</v>
      </c>
      <c r="F23" s="76">
        <v>2003</v>
      </c>
      <c r="G23" s="77">
        <v>15000</v>
      </c>
      <c r="H23" s="77">
        <v>0</v>
      </c>
      <c r="I23" s="78">
        <f>15000-10500</f>
        <v>4500</v>
      </c>
      <c r="J23" s="78">
        <v>10500</v>
      </c>
      <c r="K23" s="65">
        <f t="shared" si="0"/>
        <v>0</v>
      </c>
    </row>
    <row r="24" spans="1:11" ht="12.75">
      <c r="A24" s="1" t="s">
        <v>25</v>
      </c>
      <c r="B24" s="66"/>
      <c r="C24" s="67"/>
      <c r="D24" s="68" t="s">
        <v>34</v>
      </c>
      <c r="E24" s="69"/>
      <c r="F24" s="69"/>
      <c r="G24" s="70"/>
      <c r="H24" s="70"/>
      <c r="I24" s="71"/>
      <c r="J24" s="71">
        <v>10500</v>
      </c>
      <c r="K24" s="65"/>
    </row>
    <row r="25" spans="1:11" ht="12.75">
      <c r="A25" s="1" t="s">
        <v>25</v>
      </c>
      <c r="B25" s="73" t="s">
        <v>244</v>
      </c>
      <c r="C25" s="74" t="s">
        <v>671</v>
      </c>
      <c r="D25" s="75" t="s">
        <v>672</v>
      </c>
      <c r="E25" s="76">
        <v>1996</v>
      </c>
      <c r="F25" s="76">
        <v>2008</v>
      </c>
      <c r="G25" s="77">
        <v>134440</v>
      </c>
      <c r="H25" s="77">
        <v>61441.19</v>
      </c>
      <c r="I25" s="78">
        <v>19000</v>
      </c>
      <c r="J25" s="78">
        <v>9500</v>
      </c>
      <c r="K25" s="65">
        <f t="shared" si="0"/>
        <v>44498.81</v>
      </c>
    </row>
    <row r="26" spans="1:11" ht="12.75">
      <c r="A26" s="1" t="s">
        <v>25</v>
      </c>
      <c r="B26" s="66"/>
      <c r="C26" s="67"/>
      <c r="D26" s="68" t="s">
        <v>34</v>
      </c>
      <c r="E26" s="69"/>
      <c r="F26" s="69"/>
      <c r="G26" s="70"/>
      <c r="H26" s="70"/>
      <c r="I26" s="71"/>
      <c r="J26" s="71">
        <v>9500</v>
      </c>
      <c r="K26" s="65"/>
    </row>
    <row r="27" spans="1:11" ht="12.75">
      <c r="A27" s="1" t="s">
        <v>25</v>
      </c>
      <c r="B27" s="73" t="s">
        <v>244</v>
      </c>
      <c r="C27" s="74" t="s">
        <v>673</v>
      </c>
      <c r="D27" s="75" t="s">
        <v>674</v>
      </c>
      <c r="E27" s="76">
        <v>1996</v>
      </c>
      <c r="F27" s="76">
        <v>2008</v>
      </c>
      <c r="G27" s="77">
        <v>133244</v>
      </c>
      <c r="H27" s="77">
        <v>72810.72</v>
      </c>
      <c r="I27" s="78">
        <v>16000</v>
      </c>
      <c r="J27" s="78">
        <v>5000</v>
      </c>
      <c r="K27" s="65">
        <f t="shared" si="0"/>
        <v>39433.28</v>
      </c>
    </row>
    <row r="28" spans="1:11" ht="12.75">
      <c r="A28" s="1" t="s">
        <v>25</v>
      </c>
      <c r="B28" s="66"/>
      <c r="C28" s="67"/>
      <c r="D28" s="68" t="s">
        <v>34</v>
      </c>
      <c r="E28" s="69"/>
      <c r="F28" s="69"/>
      <c r="G28" s="70"/>
      <c r="H28" s="70"/>
      <c r="I28" s="71"/>
      <c r="J28" s="71">
        <v>5000</v>
      </c>
      <c r="K28" s="65"/>
    </row>
    <row r="29" spans="1:11" ht="12.75">
      <c r="A29" s="1" t="s">
        <v>25</v>
      </c>
      <c r="B29" s="73" t="s">
        <v>244</v>
      </c>
      <c r="C29" s="74" t="s">
        <v>675</v>
      </c>
      <c r="D29" s="75" t="s">
        <v>676</v>
      </c>
      <c r="E29" s="76">
        <v>1996</v>
      </c>
      <c r="F29" s="76">
        <v>2007</v>
      </c>
      <c r="G29" s="77">
        <v>167802</v>
      </c>
      <c r="H29" s="77">
        <v>77924.01</v>
      </c>
      <c r="I29" s="78">
        <v>20000</v>
      </c>
      <c r="J29" s="78">
        <v>15278</v>
      </c>
      <c r="K29" s="65">
        <f t="shared" si="0"/>
        <v>54599.990000000005</v>
      </c>
    </row>
    <row r="30" spans="1:11" ht="12.75">
      <c r="A30" s="1" t="s">
        <v>25</v>
      </c>
      <c r="B30" s="66"/>
      <c r="C30" s="67"/>
      <c r="D30" s="68" t="s">
        <v>34</v>
      </c>
      <c r="E30" s="69"/>
      <c r="F30" s="69"/>
      <c r="G30" s="70"/>
      <c r="H30" s="70"/>
      <c r="I30" s="71"/>
      <c r="J30" s="71">
        <v>15278</v>
      </c>
      <c r="K30" s="65"/>
    </row>
    <row r="31" spans="1:11" ht="12.75">
      <c r="A31" s="1" t="s">
        <v>25</v>
      </c>
      <c r="B31" s="73" t="s">
        <v>244</v>
      </c>
      <c r="C31" s="74" t="s">
        <v>677</v>
      </c>
      <c r="D31" s="75" t="s">
        <v>678</v>
      </c>
      <c r="E31" s="76">
        <v>1998</v>
      </c>
      <c r="F31" s="76">
        <v>2007</v>
      </c>
      <c r="G31" s="77">
        <v>5302</v>
      </c>
      <c r="H31" s="77">
        <v>1803.46</v>
      </c>
      <c r="I31" s="78">
        <v>500</v>
      </c>
      <c r="J31" s="78">
        <v>500</v>
      </c>
      <c r="K31" s="65">
        <f t="shared" si="0"/>
        <v>2498.54</v>
      </c>
    </row>
    <row r="32" spans="1:11" ht="12.75">
      <c r="A32" s="1" t="s">
        <v>25</v>
      </c>
      <c r="B32" s="66"/>
      <c r="C32" s="67"/>
      <c r="D32" s="68" t="s">
        <v>34</v>
      </c>
      <c r="E32" s="69"/>
      <c r="F32" s="69"/>
      <c r="G32" s="70"/>
      <c r="H32" s="70"/>
      <c r="I32" s="71"/>
      <c r="J32" s="71">
        <v>500</v>
      </c>
      <c r="K32" s="65"/>
    </row>
    <row r="33" spans="1:11" ht="12.75">
      <c r="A33" s="1" t="s">
        <v>25</v>
      </c>
      <c r="B33" s="73" t="s">
        <v>679</v>
      </c>
      <c r="C33" s="74" t="s">
        <v>32</v>
      </c>
      <c r="D33" s="75" t="s">
        <v>680</v>
      </c>
      <c r="E33" s="76">
        <v>2003</v>
      </c>
      <c r="F33" s="76">
        <v>2003</v>
      </c>
      <c r="G33" s="77">
        <v>10000</v>
      </c>
      <c r="H33" s="77">
        <v>0</v>
      </c>
      <c r="I33" s="78">
        <v>0</v>
      </c>
      <c r="J33" s="78">
        <v>10000</v>
      </c>
      <c r="K33" s="65">
        <f t="shared" si="0"/>
        <v>0</v>
      </c>
    </row>
    <row r="34" spans="1:11" ht="13.5" thickBot="1">
      <c r="A34" s="1" t="s">
        <v>25</v>
      </c>
      <c r="B34" s="114"/>
      <c r="C34" s="115"/>
      <c r="D34" s="116" t="s">
        <v>34</v>
      </c>
      <c r="E34" s="117"/>
      <c r="F34" s="117"/>
      <c r="G34" s="118"/>
      <c r="H34" s="118"/>
      <c r="I34" s="119"/>
      <c r="J34" s="119">
        <v>10000</v>
      </c>
      <c r="K34" s="111"/>
    </row>
    <row r="35" spans="1:11" ht="13.5" thickBot="1">
      <c r="A35" s="1" t="s">
        <v>25</v>
      </c>
      <c r="B35" s="12" t="s">
        <v>140</v>
      </c>
      <c r="C35" s="48"/>
      <c r="D35" s="49"/>
      <c r="E35" s="80"/>
      <c r="F35" s="80"/>
      <c r="G35" s="81">
        <f>SUM(G9:G34)</f>
        <v>2313240.5</v>
      </c>
      <c r="H35" s="81">
        <f>SUM(H9:H34)</f>
        <v>250048.92</v>
      </c>
      <c r="I35" s="81">
        <f>SUM(I9:I34)</f>
        <v>89926</v>
      </c>
      <c r="J35" s="81">
        <f>SUM(J9:J34)/2</f>
        <v>85256</v>
      </c>
      <c r="K35" s="112">
        <f t="shared" si="0"/>
        <v>1888009.58</v>
      </c>
    </row>
    <row r="36" ht="12.75">
      <c r="B36" s="83"/>
    </row>
    <row r="37" ht="12.75">
      <c r="B37" s="1" t="s">
        <v>141</v>
      </c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33"/>
  <sheetViews>
    <sheetView workbookViewId="0" topLeftCell="B1">
      <selection activeCell="D8" sqref="D8"/>
    </sheetView>
  </sheetViews>
  <sheetFormatPr defaultColWidth="9.00390625" defaultRowHeight="12.75"/>
  <cols>
    <col min="1" max="1" width="0" style="1" hidden="1" customWidth="1"/>
    <col min="2" max="2" width="26.125" style="1" customWidth="1"/>
    <col min="3" max="3" width="8.75390625" style="1" customWidth="1"/>
    <col min="4" max="4" width="37.125" style="1" customWidth="1"/>
    <col min="5" max="6" width="6.125" style="11" bestFit="1" customWidth="1"/>
    <col min="7" max="11" width="11.125" style="5" customWidth="1"/>
    <col min="12" max="12" width="9.125" style="5" customWidth="1"/>
  </cols>
  <sheetData>
    <row r="2" ht="11.25" customHeight="1"/>
    <row r="3" spans="2:11" ht="12.75">
      <c r="B3" s="2" t="s">
        <v>0</v>
      </c>
      <c r="C3" s="2"/>
      <c r="D3" s="2"/>
      <c r="E3" s="3"/>
      <c r="F3" s="3"/>
      <c r="G3" s="4"/>
      <c r="H3" s="4"/>
      <c r="I3" s="4"/>
      <c r="J3" s="4"/>
      <c r="K3" s="4"/>
    </row>
    <row r="4" spans="2:11" ht="12.75">
      <c r="B4" s="2" t="s">
        <v>1</v>
      </c>
      <c r="C4" s="2"/>
      <c r="D4" s="2"/>
      <c r="E4" s="3"/>
      <c r="F4" s="3"/>
      <c r="G4" s="4"/>
      <c r="H4" s="4"/>
      <c r="I4" s="4"/>
      <c r="J4" s="4"/>
      <c r="K4" s="4"/>
    </row>
    <row r="5" spans="1:12" s="10" customFormat="1" ht="12.75">
      <c r="A5" s="43"/>
      <c r="B5" s="6"/>
      <c r="C5" s="6"/>
      <c r="D5" s="6"/>
      <c r="E5" s="7"/>
      <c r="F5" s="7"/>
      <c r="G5" s="8"/>
      <c r="H5" s="8"/>
      <c r="I5" s="8"/>
      <c r="J5" s="8"/>
      <c r="K5" s="8"/>
      <c r="L5" s="9"/>
    </row>
    <row r="6" spans="1:12" s="10" customFormat="1" ht="15.75">
      <c r="A6" s="43"/>
      <c r="B6" s="44" t="s">
        <v>24</v>
      </c>
      <c r="C6" s="6"/>
      <c r="D6" s="45"/>
      <c r="E6" s="46"/>
      <c r="F6" s="46"/>
      <c r="G6" s="8"/>
      <c r="H6" s="8"/>
      <c r="I6" s="8"/>
      <c r="J6" s="8"/>
      <c r="K6" s="8"/>
      <c r="L6" s="9"/>
    </row>
    <row r="7" ht="13.5" thickBot="1"/>
    <row r="8" spans="1:11" ht="13.5" thickBot="1">
      <c r="A8" s="47" t="s">
        <v>25</v>
      </c>
      <c r="B8" s="12" t="s">
        <v>2</v>
      </c>
      <c r="C8" s="48"/>
      <c r="D8" s="49"/>
      <c r="E8" s="13"/>
      <c r="F8" s="13"/>
      <c r="G8" s="14"/>
      <c r="H8" s="14"/>
      <c r="I8" s="14"/>
      <c r="J8" s="14"/>
      <c r="K8" s="50"/>
    </row>
    <row r="9" spans="1:11" ht="34.5" customHeight="1">
      <c r="A9" s="1" t="s">
        <v>25</v>
      </c>
      <c r="B9" s="51" t="s">
        <v>26</v>
      </c>
      <c r="C9" s="52" t="s">
        <v>27</v>
      </c>
      <c r="D9" s="53" t="s">
        <v>28</v>
      </c>
      <c r="E9" s="54" t="s">
        <v>4</v>
      </c>
      <c r="F9" s="54" t="s">
        <v>5</v>
      </c>
      <c r="G9" s="55" t="s">
        <v>6</v>
      </c>
      <c r="H9" s="55" t="s">
        <v>7</v>
      </c>
      <c r="I9" s="55" t="s">
        <v>8</v>
      </c>
      <c r="J9" s="55" t="s">
        <v>9</v>
      </c>
      <c r="K9" s="56" t="s">
        <v>10</v>
      </c>
    </row>
    <row r="10" spans="1:11" ht="13.5" customHeight="1" thickBot="1">
      <c r="A10" s="1" t="s">
        <v>25</v>
      </c>
      <c r="B10" s="15"/>
      <c r="C10" s="57"/>
      <c r="D10" s="58" t="s">
        <v>29</v>
      </c>
      <c r="E10" s="16"/>
      <c r="F10" s="16"/>
      <c r="G10" s="17"/>
      <c r="H10" s="17"/>
      <c r="I10" s="17" t="s">
        <v>30</v>
      </c>
      <c r="J10" s="17"/>
      <c r="K10" s="18"/>
    </row>
    <row r="11" spans="1:11" ht="12.75">
      <c r="A11" s="1" t="s">
        <v>25</v>
      </c>
      <c r="B11" s="59" t="s">
        <v>31</v>
      </c>
      <c r="C11" s="60" t="s">
        <v>32</v>
      </c>
      <c r="D11" s="61" t="s">
        <v>33</v>
      </c>
      <c r="E11" s="62">
        <v>2002</v>
      </c>
      <c r="F11" s="62">
        <v>2004</v>
      </c>
      <c r="G11" s="63">
        <v>210000</v>
      </c>
      <c r="H11" s="63">
        <v>0</v>
      </c>
      <c r="I11" s="64">
        <v>0</v>
      </c>
      <c r="J11" s="64">
        <v>5000</v>
      </c>
      <c r="K11" s="65">
        <f>G11-H11-I11-J11</f>
        <v>205000</v>
      </c>
    </row>
    <row r="12" spans="1:11" ht="12.75">
      <c r="A12" s="1" t="s">
        <v>25</v>
      </c>
      <c r="B12" s="66"/>
      <c r="C12" s="67"/>
      <c r="D12" s="68" t="s">
        <v>34</v>
      </c>
      <c r="E12" s="69"/>
      <c r="F12" s="69"/>
      <c r="G12" s="70"/>
      <c r="H12" s="70"/>
      <c r="I12" s="71"/>
      <c r="J12" s="71">
        <v>5000</v>
      </c>
      <c r="K12" s="72"/>
    </row>
    <row r="13" spans="1:11" ht="12.75">
      <c r="A13" s="1" t="s">
        <v>25</v>
      </c>
      <c r="B13" s="73" t="s">
        <v>31</v>
      </c>
      <c r="C13" s="74" t="s">
        <v>32</v>
      </c>
      <c r="D13" s="75" t="s">
        <v>35</v>
      </c>
      <c r="E13" s="76">
        <v>2003</v>
      </c>
      <c r="F13" s="76">
        <v>2005</v>
      </c>
      <c r="G13" s="77">
        <v>350000</v>
      </c>
      <c r="H13" s="77">
        <v>0</v>
      </c>
      <c r="I13" s="78">
        <v>0</v>
      </c>
      <c r="J13" s="78">
        <v>5000</v>
      </c>
      <c r="K13" s="72">
        <f>G13-H13-I13-J13</f>
        <v>345000</v>
      </c>
    </row>
    <row r="14" spans="1:11" ht="12.75">
      <c r="A14" s="1" t="s">
        <v>25</v>
      </c>
      <c r="B14" s="66"/>
      <c r="C14" s="67"/>
      <c r="D14" s="68" t="s">
        <v>34</v>
      </c>
      <c r="E14" s="69"/>
      <c r="F14" s="69"/>
      <c r="G14" s="70"/>
      <c r="H14" s="70"/>
      <c r="I14" s="71"/>
      <c r="J14" s="71">
        <v>5000</v>
      </c>
      <c r="K14" s="72"/>
    </row>
    <row r="15" spans="1:11" ht="12.75">
      <c r="A15" s="1" t="s">
        <v>25</v>
      </c>
      <c r="B15" s="73" t="s">
        <v>31</v>
      </c>
      <c r="C15" s="74" t="s">
        <v>32</v>
      </c>
      <c r="D15" s="75" t="s">
        <v>36</v>
      </c>
      <c r="E15" s="76">
        <v>2003</v>
      </c>
      <c r="F15" s="76">
        <v>2005</v>
      </c>
      <c r="G15" s="77">
        <v>118000</v>
      </c>
      <c r="H15" s="77">
        <v>0</v>
      </c>
      <c r="I15" s="78">
        <v>0</v>
      </c>
      <c r="J15" s="78">
        <v>40000</v>
      </c>
      <c r="K15" s="72">
        <f>G15-H15-I15-J15</f>
        <v>78000</v>
      </c>
    </row>
    <row r="16" spans="1:11" ht="12.75">
      <c r="A16" s="1" t="s">
        <v>25</v>
      </c>
      <c r="B16" s="66"/>
      <c r="C16" s="67"/>
      <c r="D16" s="68" t="s">
        <v>34</v>
      </c>
      <c r="E16" s="69"/>
      <c r="F16" s="69"/>
      <c r="G16" s="70"/>
      <c r="H16" s="70"/>
      <c r="I16" s="71"/>
      <c r="J16" s="71">
        <v>40000</v>
      </c>
      <c r="K16" s="72"/>
    </row>
    <row r="17" spans="1:11" ht="12.75">
      <c r="A17" s="1" t="s">
        <v>25</v>
      </c>
      <c r="B17" s="73" t="s">
        <v>31</v>
      </c>
      <c r="C17" s="74" t="s">
        <v>32</v>
      </c>
      <c r="D17" s="75" t="s">
        <v>37</v>
      </c>
      <c r="E17" s="76">
        <v>2003</v>
      </c>
      <c r="F17" s="76">
        <v>2005</v>
      </c>
      <c r="G17" s="77">
        <v>45000</v>
      </c>
      <c r="H17" s="77">
        <v>0</v>
      </c>
      <c r="I17" s="78">
        <v>0</v>
      </c>
      <c r="J17" s="78">
        <v>15000</v>
      </c>
      <c r="K17" s="72">
        <f>G17-H17-I17-J17</f>
        <v>30000</v>
      </c>
    </row>
    <row r="18" spans="1:11" ht="12.75">
      <c r="A18" s="1" t="s">
        <v>25</v>
      </c>
      <c r="B18" s="66"/>
      <c r="C18" s="67"/>
      <c r="D18" s="68" t="s">
        <v>34</v>
      </c>
      <c r="E18" s="69"/>
      <c r="F18" s="69"/>
      <c r="G18" s="70"/>
      <c r="H18" s="70"/>
      <c r="I18" s="71"/>
      <c r="J18" s="71">
        <v>15000</v>
      </c>
      <c r="K18" s="72"/>
    </row>
    <row r="19" spans="1:11" ht="12.75">
      <c r="A19" s="1" t="s">
        <v>25</v>
      </c>
      <c r="B19" s="73" t="s">
        <v>31</v>
      </c>
      <c r="C19" s="74" t="s">
        <v>32</v>
      </c>
      <c r="D19" s="75" t="s">
        <v>38</v>
      </c>
      <c r="E19" s="76">
        <v>2003</v>
      </c>
      <c r="F19" s="76">
        <v>2003</v>
      </c>
      <c r="G19" s="77">
        <v>18000</v>
      </c>
      <c r="H19" s="77">
        <v>0</v>
      </c>
      <c r="I19" s="78">
        <v>0</v>
      </c>
      <c r="J19" s="78">
        <v>18000</v>
      </c>
      <c r="K19" s="72">
        <f>G19-H19-I19-J19</f>
        <v>0</v>
      </c>
    </row>
    <row r="20" spans="1:11" ht="12.75">
      <c r="A20" s="1" t="s">
        <v>25</v>
      </c>
      <c r="B20" s="66"/>
      <c r="C20" s="67"/>
      <c r="D20" s="68" t="s">
        <v>34</v>
      </c>
      <c r="E20" s="69"/>
      <c r="F20" s="69"/>
      <c r="G20" s="70"/>
      <c r="H20" s="70"/>
      <c r="I20" s="71"/>
      <c r="J20" s="71">
        <v>18000</v>
      </c>
      <c r="K20" s="72"/>
    </row>
    <row r="21" spans="1:11" ht="12.75">
      <c r="A21" s="1" t="s">
        <v>25</v>
      </c>
      <c r="B21" s="73" t="s">
        <v>31</v>
      </c>
      <c r="C21" s="74" t="s">
        <v>32</v>
      </c>
      <c r="D21" s="75" t="s">
        <v>39</v>
      </c>
      <c r="E21" s="76">
        <v>2003</v>
      </c>
      <c r="F21" s="76">
        <v>2005</v>
      </c>
      <c r="G21" s="77">
        <v>47000</v>
      </c>
      <c r="H21" s="77">
        <v>0</v>
      </c>
      <c r="I21" s="78">
        <v>0</v>
      </c>
      <c r="J21" s="78">
        <v>15000</v>
      </c>
      <c r="K21" s="72">
        <f>G21-H21-I21-J21</f>
        <v>32000</v>
      </c>
    </row>
    <row r="22" spans="1:11" ht="12.75">
      <c r="A22" s="1" t="s">
        <v>25</v>
      </c>
      <c r="B22" s="66"/>
      <c r="C22" s="67"/>
      <c r="D22" s="68" t="s">
        <v>34</v>
      </c>
      <c r="E22" s="69"/>
      <c r="F22" s="69"/>
      <c r="G22" s="70"/>
      <c r="H22" s="70"/>
      <c r="I22" s="71"/>
      <c r="J22" s="71">
        <v>15000</v>
      </c>
      <c r="K22" s="72"/>
    </row>
    <row r="23" spans="1:11" ht="12.75">
      <c r="A23" s="1" t="s">
        <v>25</v>
      </c>
      <c r="B23" s="73" t="s">
        <v>31</v>
      </c>
      <c r="C23" s="74">
        <v>210</v>
      </c>
      <c r="D23" s="75" t="s">
        <v>40</v>
      </c>
      <c r="E23" s="76">
        <v>2003</v>
      </c>
      <c r="F23" s="76">
        <v>2006</v>
      </c>
      <c r="G23" s="77">
        <v>1200000</v>
      </c>
      <c r="H23" s="77">
        <v>0</v>
      </c>
      <c r="I23" s="78">
        <v>0</v>
      </c>
      <c r="J23" s="78">
        <v>20000</v>
      </c>
      <c r="K23" s="72">
        <f>G23-H23-I23-J23</f>
        <v>1180000</v>
      </c>
    </row>
    <row r="24" spans="1:11" ht="12.75">
      <c r="A24" s="1" t="s">
        <v>25</v>
      </c>
      <c r="B24" s="66"/>
      <c r="C24" s="67"/>
      <c r="D24" s="68" t="s">
        <v>34</v>
      </c>
      <c r="E24" s="69"/>
      <c r="F24" s="69"/>
      <c r="G24" s="70"/>
      <c r="H24" s="70"/>
      <c r="I24" s="71"/>
      <c r="J24" s="71">
        <v>20000</v>
      </c>
      <c r="K24" s="72"/>
    </row>
    <row r="25" spans="1:11" ht="12.75">
      <c r="A25" s="1" t="s">
        <v>25</v>
      </c>
      <c r="B25" s="73" t="s">
        <v>31</v>
      </c>
      <c r="C25" s="74" t="s">
        <v>32</v>
      </c>
      <c r="D25" s="75" t="s">
        <v>41</v>
      </c>
      <c r="E25" s="76">
        <v>2003</v>
      </c>
      <c r="F25" s="76">
        <v>2004</v>
      </c>
      <c r="G25" s="77">
        <v>48800</v>
      </c>
      <c r="H25" s="77">
        <v>0</v>
      </c>
      <c r="I25" s="78">
        <v>0</v>
      </c>
      <c r="J25" s="78">
        <v>26000</v>
      </c>
      <c r="K25" s="72">
        <f>G25-H25-I25-J25</f>
        <v>22800</v>
      </c>
    </row>
    <row r="26" spans="1:11" ht="12.75">
      <c r="A26" s="1" t="s">
        <v>25</v>
      </c>
      <c r="B26" s="66"/>
      <c r="C26" s="67"/>
      <c r="D26" s="68" t="s">
        <v>34</v>
      </c>
      <c r="E26" s="69"/>
      <c r="F26" s="69"/>
      <c r="G26" s="70"/>
      <c r="H26" s="70"/>
      <c r="I26" s="71"/>
      <c r="J26" s="71">
        <v>26000</v>
      </c>
      <c r="K26" s="72"/>
    </row>
    <row r="27" spans="1:11" ht="12.75">
      <c r="A27" s="1" t="s">
        <v>25</v>
      </c>
      <c r="B27" s="73" t="s">
        <v>31</v>
      </c>
      <c r="C27" s="74" t="s">
        <v>32</v>
      </c>
      <c r="D27" s="75" t="s">
        <v>42</v>
      </c>
      <c r="E27" s="76">
        <v>2003</v>
      </c>
      <c r="F27" s="76">
        <v>2003</v>
      </c>
      <c r="G27" s="77">
        <v>7000</v>
      </c>
      <c r="H27" s="77">
        <v>0</v>
      </c>
      <c r="I27" s="78">
        <v>0</v>
      </c>
      <c r="J27" s="78">
        <v>7000</v>
      </c>
      <c r="K27" s="72">
        <f>G27-H27-I27-J27</f>
        <v>0</v>
      </c>
    </row>
    <row r="28" spans="1:11" ht="12.75">
      <c r="A28" s="1" t="s">
        <v>25</v>
      </c>
      <c r="B28" s="66"/>
      <c r="C28" s="67"/>
      <c r="D28" s="68" t="s">
        <v>34</v>
      </c>
      <c r="E28" s="69"/>
      <c r="F28" s="69"/>
      <c r="G28" s="70"/>
      <c r="H28" s="70"/>
      <c r="I28" s="71"/>
      <c r="J28" s="71">
        <v>7000</v>
      </c>
      <c r="K28" s="72"/>
    </row>
    <row r="29" spans="1:11" ht="12.75">
      <c r="A29" s="1" t="s">
        <v>25</v>
      </c>
      <c r="B29" s="73" t="s">
        <v>31</v>
      </c>
      <c r="C29" s="74" t="s">
        <v>43</v>
      </c>
      <c r="D29" s="75" t="s">
        <v>44</v>
      </c>
      <c r="E29" s="76">
        <v>1996</v>
      </c>
      <c r="F29" s="76">
        <v>2005</v>
      </c>
      <c r="G29" s="77">
        <v>222160</v>
      </c>
      <c r="H29" s="77">
        <v>115397.6</v>
      </c>
      <c r="I29" s="78">
        <f>21519</f>
        <v>21519</v>
      </c>
      <c r="J29" s="78">
        <v>17541</v>
      </c>
      <c r="K29" s="72">
        <f>G29-H29-I29-J29</f>
        <v>67702.4</v>
      </c>
    </row>
    <row r="30" spans="1:11" ht="12.75">
      <c r="A30" s="1" t="s">
        <v>25</v>
      </c>
      <c r="B30" s="66"/>
      <c r="C30" s="67"/>
      <c r="D30" s="68" t="s">
        <v>34</v>
      </c>
      <c r="E30" s="69"/>
      <c r="F30" s="69"/>
      <c r="G30" s="70"/>
      <c r="H30" s="70"/>
      <c r="I30" s="71"/>
      <c r="J30" s="71">
        <v>17541</v>
      </c>
      <c r="K30" s="72"/>
    </row>
    <row r="31" spans="1:11" ht="12.75">
      <c r="A31" s="1" t="s">
        <v>25</v>
      </c>
      <c r="B31" s="73" t="s">
        <v>31</v>
      </c>
      <c r="C31" s="74" t="s">
        <v>45</v>
      </c>
      <c r="D31" s="75" t="s">
        <v>46</v>
      </c>
      <c r="E31" s="76">
        <v>1996</v>
      </c>
      <c r="F31" s="76">
        <v>2007</v>
      </c>
      <c r="G31" s="77">
        <v>295000</v>
      </c>
      <c r="H31" s="77">
        <v>75879.07</v>
      </c>
      <c r="I31" s="78">
        <f>40000-8000</f>
        <v>32000</v>
      </c>
      <c r="J31" s="78">
        <v>15000</v>
      </c>
      <c r="K31" s="72">
        <f>G31-H31-I31-J31</f>
        <v>172120.93</v>
      </c>
    </row>
    <row r="32" spans="1:11" ht="12.75">
      <c r="A32" s="1" t="s">
        <v>25</v>
      </c>
      <c r="B32" s="66"/>
      <c r="C32" s="67"/>
      <c r="D32" s="68" t="s">
        <v>34</v>
      </c>
      <c r="E32" s="69"/>
      <c r="F32" s="69"/>
      <c r="G32" s="70"/>
      <c r="H32" s="70"/>
      <c r="I32" s="71"/>
      <c r="J32" s="71">
        <v>15000</v>
      </c>
      <c r="K32" s="72"/>
    </row>
    <row r="33" spans="1:11" ht="12.75">
      <c r="A33" s="1" t="s">
        <v>25</v>
      </c>
      <c r="B33" s="73" t="s">
        <v>31</v>
      </c>
      <c r="C33" s="74" t="s">
        <v>47</v>
      </c>
      <c r="D33" s="75" t="s">
        <v>48</v>
      </c>
      <c r="E33" s="76">
        <v>1998</v>
      </c>
      <c r="F33" s="76">
        <v>2006</v>
      </c>
      <c r="G33" s="77">
        <v>150000</v>
      </c>
      <c r="H33" s="77">
        <v>1718.27</v>
      </c>
      <c r="I33" s="78">
        <v>34000</v>
      </c>
      <c r="J33" s="78">
        <v>5000</v>
      </c>
      <c r="K33" s="72">
        <f>G33-H33-I33-J33</f>
        <v>109281.73000000001</v>
      </c>
    </row>
    <row r="34" spans="1:11" ht="12.75">
      <c r="A34" s="1" t="s">
        <v>25</v>
      </c>
      <c r="B34" s="66"/>
      <c r="C34" s="67"/>
      <c r="D34" s="68" t="s">
        <v>34</v>
      </c>
      <c r="E34" s="69"/>
      <c r="F34" s="69"/>
      <c r="G34" s="70"/>
      <c r="H34" s="70"/>
      <c r="I34" s="71"/>
      <c r="J34" s="71">
        <v>5000</v>
      </c>
      <c r="K34" s="72"/>
    </row>
    <row r="35" spans="1:11" ht="12.75">
      <c r="A35" s="1" t="s">
        <v>25</v>
      </c>
      <c r="B35" s="73" t="s">
        <v>31</v>
      </c>
      <c r="C35" s="74" t="s">
        <v>49</v>
      </c>
      <c r="D35" s="75" t="s">
        <v>50</v>
      </c>
      <c r="E35" s="76">
        <v>1997</v>
      </c>
      <c r="F35" s="76">
        <v>2005</v>
      </c>
      <c r="G35" s="77">
        <v>206000</v>
      </c>
      <c r="H35" s="77">
        <v>125460.78</v>
      </c>
      <c r="I35" s="78">
        <f>40000-10000</f>
        <v>30000</v>
      </c>
      <c r="J35" s="78">
        <v>15000</v>
      </c>
      <c r="K35" s="72">
        <f>G35-H35-I35-J35</f>
        <v>35539.22</v>
      </c>
    </row>
    <row r="36" spans="1:11" ht="12.75">
      <c r="A36" s="1" t="s">
        <v>25</v>
      </c>
      <c r="B36" s="66"/>
      <c r="C36" s="67"/>
      <c r="D36" s="68" t="s">
        <v>34</v>
      </c>
      <c r="E36" s="69"/>
      <c r="F36" s="69"/>
      <c r="G36" s="70"/>
      <c r="H36" s="70"/>
      <c r="I36" s="71"/>
      <c r="J36" s="71">
        <v>15000</v>
      </c>
      <c r="K36" s="72"/>
    </row>
    <row r="37" spans="1:11" ht="12.75">
      <c r="A37" s="1" t="s">
        <v>25</v>
      </c>
      <c r="B37" s="73" t="s">
        <v>31</v>
      </c>
      <c r="C37" s="74" t="s">
        <v>51</v>
      </c>
      <c r="D37" s="75" t="s">
        <v>52</v>
      </c>
      <c r="E37" s="76">
        <v>1996</v>
      </c>
      <c r="F37" s="76">
        <v>2003</v>
      </c>
      <c r="G37" s="77">
        <v>28048</v>
      </c>
      <c r="H37" s="77">
        <v>3048.11</v>
      </c>
      <c r="I37" s="78">
        <v>2000</v>
      </c>
      <c r="J37" s="78">
        <v>15000</v>
      </c>
      <c r="K37" s="72">
        <f>G37-H37-I37-J37</f>
        <v>7999.889999999999</v>
      </c>
    </row>
    <row r="38" spans="1:11" ht="12.75">
      <c r="A38" s="1" t="s">
        <v>25</v>
      </c>
      <c r="B38" s="66"/>
      <c r="C38" s="67"/>
      <c r="D38" s="68" t="s">
        <v>34</v>
      </c>
      <c r="E38" s="69"/>
      <c r="F38" s="69"/>
      <c r="G38" s="70"/>
      <c r="H38" s="70"/>
      <c r="I38" s="71"/>
      <c r="J38" s="71">
        <v>15000</v>
      </c>
      <c r="K38" s="72"/>
    </row>
    <row r="39" spans="1:11" ht="12.75">
      <c r="A39" s="1" t="s">
        <v>25</v>
      </c>
      <c r="B39" s="73" t="s">
        <v>31</v>
      </c>
      <c r="C39" s="74" t="s">
        <v>53</v>
      </c>
      <c r="D39" s="75" t="s">
        <v>54</v>
      </c>
      <c r="E39" s="76">
        <v>1994</v>
      </c>
      <c r="F39" s="76">
        <v>2007</v>
      </c>
      <c r="G39" s="77">
        <v>246000</v>
      </c>
      <c r="H39" s="77">
        <v>146447.93</v>
      </c>
      <c r="I39" s="78">
        <f>45000-20000</f>
        <v>25000</v>
      </c>
      <c r="J39" s="78">
        <v>25000</v>
      </c>
      <c r="K39" s="72">
        <f>G39-H39-I39-J39</f>
        <v>49552.07000000001</v>
      </c>
    </row>
    <row r="40" spans="1:11" ht="12.75">
      <c r="A40" s="1" t="s">
        <v>25</v>
      </c>
      <c r="B40" s="66"/>
      <c r="C40" s="67"/>
      <c r="D40" s="68" t="s">
        <v>34</v>
      </c>
      <c r="E40" s="69"/>
      <c r="F40" s="69"/>
      <c r="G40" s="70"/>
      <c r="H40" s="70"/>
      <c r="I40" s="71"/>
      <c r="J40" s="71">
        <v>25000</v>
      </c>
      <c r="K40" s="72"/>
    </row>
    <row r="41" spans="1:11" ht="12.75">
      <c r="A41" s="1" t="s">
        <v>25</v>
      </c>
      <c r="B41" s="73" t="s">
        <v>31</v>
      </c>
      <c r="C41" s="74" t="s">
        <v>55</v>
      </c>
      <c r="D41" s="75" t="s">
        <v>56</v>
      </c>
      <c r="E41" s="76">
        <v>1998</v>
      </c>
      <c r="F41" s="76">
        <v>2003</v>
      </c>
      <c r="G41" s="77">
        <v>77000</v>
      </c>
      <c r="H41" s="77">
        <v>53833.25</v>
      </c>
      <c r="I41" s="78">
        <v>4300</v>
      </c>
      <c r="J41" s="78">
        <v>5000</v>
      </c>
      <c r="K41" s="72">
        <f>G41-H41-I41-J41</f>
        <v>13866.75</v>
      </c>
    </row>
    <row r="42" spans="1:11" ht="12.75">
      <c r="A42" s="1" t="s">
        <v>25</v>
      </c>
      <c r="B42" s="66"/>
      <c r="C42" s="67"/>
      <c r="D42" s="68" t="s">
        <v>34</v>
      </c>
      <c r="E42" s="69"/>
      <c r="F42" s="69"/>
      <c r="G42" s="70"/>
      <c r="H42" s="70"/>
      <c r="I42" s="71"/>
      <c r="J42" s="71">
        <v>5000</v>
      </c>
      <c r="K42" s="72"/>
    </row>
    <row r="43" spans="1:11" ht="12.75">
      <c r="A43" s="1" t="s">
        <v>25</v>
      </c>
      <c r="B43" s="73" t="s">
        <v>31</v>
      </c>
      <c r="C43" s="74" t="s">
        <v>57</v>
      </c>
      <c r="D43" s="75" t="s">
        <v>58</v>
      </c>
      <c r="E43" s="76">
        <v>1998</v>
      </c>
      <c r="F43" s="76">
        <v>2008</v>
      </c>
      <c r="G43" s="77">
        <v>1348495</v>
      </c>
      <c r="H43" s="77">
        <v>18212.62</v>
      </c>
      <c r="I43" s="78">
        <f>10000-5000</f>
        <v>5000</v>
      </c>
      <c r="J43" s="78">
        <v>67600</v>
      </c>
      <c r="K43" s="72">
        <f>G43-H43-I43-J43</f>
        <v>1257682.38</v>
      </c>
    </row>
    <row r="44" spans="1:11" ht="12.75">
      <c r="A44" s="1" t="s">
        <v>25</v>
      </c>
      <c r="B44" s="66"/>
      <c r="C44" s="67"/>
      <c r="D44" s="68" t="s">
        <v>34</v>
      </c>
      <c r="E44" s="69"/>
      <c r="F44" s="69"/>
      <c r="G44" s="70"/>
      <c r="H44" s="70"/>
      <c r="I44" s="71"/>
      <c r="J44" s="71">
        <v>67600</v>
      </c>
      <c r="K44" s="72"/>
    </row>
    <row r="45" spans="1:11" ht="12.75">
      <c r="A45" s="1" t="s">
        <v>25</v>
      </c>
      <c r="B45" s="73" t="s">
        <v>31</v>
      </c>
      <c r="C45" s="74" t="s">
        <v>59</v>
      </c>
      <c r="D45" s="75" t="s">
        <v>60</v>
      </c>
      <c r="E45" s="76">
        <v>1997</v>
      </c>
      <c r="F45" s="76">
        <v>2006</v>
      </c>
      <c r="G45" s="77">
        <v>147000</v>
      </c>
      <c r="H45" s="77">
        <v>54990.72</v>
      </c>
      <c r="I45" s="78">
        <v>36000</v>
      </c>
      <c r="J45" s="78">
        <v>5000</v>
      </c>
      <c r="K45" s="72">
        <f>G45-H45-I45-J45</f>
        <v>51009.28</v>
      </c>
    </row>
    <row r="46" spans="1:11" ht="12.75">
      <c r="A46" s="1" t="s">
        <v>25</v>
      </c>
      <c r="B46" s="66"/>
      <c r="C46" s="67"/>
      <c r="D46" s="68" t="s">
        <v>34</v>
      </c>
      <c r="E46" s="69"/>
      <c r="F46" s="69"/>
      <c r="G46" s="70"/>
      <c r="H46" s="70"/>
      <c r="I46" s="71"/>
      <c r="J46" s="71">
        <v>5000</v>
      </c>
      <c r="K46" s="72"/>
    </row>
    <row r="47" spans="1:11" ht="12.75">
      <c r="A47" s="1" t="s">
        <v>25</v>
      </c>
      <c r="B47" s="73" t="s">
        <v>31</v>
      </c>
      <c r="C47" s="74" t="s">
        <v>61</v>
      </c>
      <c r="D47" s="75" t="s">
        <v>62</v>
      </c>
      <c r="E47" s="76">
        <v>1998</v>
      </c>
      <c r="F47" s="76">
        <v>2006</v>
      </c>
      <c r="G47" s="77">
        <v>607000</v>
      </c>
      <c r="H47" s="77">
        <v>5353.03</v>
      </c>
      <c r="I47" s="78">
        <v>27300</v>
      </c>
      <c r="J47" s="78">
        <v>190000</v>
      </c>
      <c r="K47" s="72">
        <f>G47-H47-I47-J47</f>
        <v>384346.97</v>
      </c>
    </row>
    <row r="48" spans="1:11" ht="12.75">
      <c r="A48" s="1" t="s">
        <v>25</v>
      </c>
      <c r="B48" s="66"/>
      <c r="C48" s="67"/>
      <c r="D48" s="68" t="s">
        <v>34</v>
      </c>
      <c r="E48" s="69"/>
      <c r="F48" s="69"/>
      <c r="G48" s="70"/>
      <c r="H48" s="70"/>
      <c r="I48" s="71"/>
      <c r="J48" s="71">
        <v>190000</v>
      </c>
      <c r="K48" s="72"/>
    </row>
    <row r="49" spans="1:11" ht="12.75">
      <c r="A49" s="1" t="s">
        <v>25</v>
      </c>
      <c r="B49" s="73" t="s">
        <v>31</v>
      </c>
      <c r="C49" s="74" t="s">
        <v>63</v>
      </c>
      <c r="D49" s="75" t="s">
        <v>64</v>
      </c>
      <c r="E49" s="76">
        <v>2003</v>
      </c>
      <c r="F49" s="76">
        <v>2003</v>
      </c>
      <c r="G49" s="77">
        <v>14758</v>
      </c>
      <c r="H49" s="77">
        <v>0</v>
      </c>
      <c r="I49" s="78">
        <f>4758-4700</f>
        <v>58</v>
      </c>
      <c r="J49" s="78">
        <v>14700</v>
      </c>
      <c r="K49" s="72">
        <f>G49-H49-I49-J49</f>
        <v>0</v>
      </c>
    </row>
    <row r="50" spans="1:11" ht="12.75">
      <c r="A50" s="1" t="s">
        <v>25</v>
      </c>
      <c r="B50" s="66"/>
      <c r="C50" s="67"/>
      <c r="D50" s="68" t="s">
        <v>34</v>
      </c>
      <c r="E50" s="69"/>
      <c r="F50" s="69"/>
      <c r="G50" s="70"/>
      <c r="H50" s="70"/>
      <c r="I50" s="71"/>
      <c r="J50" s="71">
        <v>14700</v>
      </c>
      <c r="K50" s="72"/>
    </row>
    <row r="51" spans="1:11" ht="12.75">
      <c r="A51" s="1" t="s">
        <v>25</v>
      </c>
      <c r="B51" s="73" t="s">
        <v>31</v>
      </c>
      <c r="C51" s="74" t="s">
        <v>65</v>
      </c>
      <c r="D51" s="75" t="s">
        <v>66</v>
      </c>
      <c r="E51" s="76">
        <v>1998</v>
      </c>
      <c r="F51" s="76">
        <v>2007</v>
      </c>
      <c r="G51" s="77">
        <v>169000</v>
      </c>
      <c r="H51" s="77">
        <v>51747.62</v>
      </c>
      <c r="I51" s="78">
        <f>35000-14000</f>
        <v>21000</v>
      </c>
      <c r="J51" s="78">
        <v>19000</v>
      </c>
      <c r="K51" s="72">
        <f>G51-H51-I51-J51</f>
        <v>77252.38</v>
      </c>
    </row>
    <row r="52" spans="1:11" ht="12.75">
      <c r="A52" s="1" t="s">
        <v>25</v>
      </c>
      <c r="B52" s="66"/>
      <c r="C52" s="67"/>
      <c r="D52" s="68" t="s">
        <v>34</v>
      </c>
      <c r="E52" s="69"/>
      <c r="F52" s="69"/>
      <c r="G52" s="70"/>
      <c r="H52" s="70"/>
      <c r="I52" s="71"/>
      <c r="J52" s="71">
        <v>19000</v>
      </c>
      <c r="K52" s="72"/>
    </row>
    <row r="53" spans="1:11" ht="12.75">
      <c r="A53" s="1" t="s">
        <v>25</v>
      </c>
      <c r="B53" s="73" t="s">
        <v>31</v>
      </c>
      <c r="C53" s="74" t="s">
        <v>67</v>
      </c>
      <c r="D53" s="75" t="s">
        <v>68</v>
      </c>
      <c r="E53" s="76">
        <v>1998</v>
      </c>
      <c r="F53" s="76">
        <v>2007</v>
      </c>
      <c r="G53" s="77">
        <v>1930000</v>
      </c>
      <c r="H53" s="77">
        <v>28154.53</v>
      </c>
      <c r="I53" s="78">
        <f>252900-56000</f>
        <v>196900</v>
      </c>
      <c r="J53" s="78">
        <v>331148</v>
      </c>
      <c r="K53" s="72">
        <f>G53-H53-I53-J53</f>
        <v>1373797.47</v>
      </c>
    </row>
    <row r="54" spans="1:11" ht="12.75">
      <c r="A54" s="1" t="s">
        <v>25</v>
      </c>
      <c r="B54" s="66"/>
      <c r="C54" s="67"/>
      <c r="D54" s="68" t="s">
        <v>69</v>
      </c>
      <c r="E54" s="69"/>
      <c r="F54" s="69"/>
      <c r="G54" s="70"/>
      <c r="H54" s="70"/>
      <c r="I54" s="71"/>
      <c r="J54" s="71">
        <v>49148</v>
      </c>
      <c r="K54" s="72"/>
    </row>
    <row r="55" spans="1:11" ht="12.75">
      <c r="A55" s="1" t="s">
        <v>25</v>
      </c>
      <c r="B55" s="66"/>
      <c r="C55" s="67"/>
      <c r="D55" s="68" t="s">
        <v>34</v>
      </c>
      <c r="E55" s="69"/>
      <c r="F55" s="69"/>
      <c r="G55" s="70"/>
      <c r="H55" s="70"/>
      <c r="I55" s="71"/>
      <c r="J55" s="71">
        <v>282000</v>
      </c>
      <c r="K55" s="72"/>
    </row>
    <row r="56" spans="1:11" ht="12.75">
      <c r="A56" s="1" t="s">
        <v>25</v>
      </c>
      <c r="B56" s="73" t="s">
        <v>31</v>
      </c>
      <c r="C56" s="74" t="s">
        <v>70</v>
      </c>
      <c r="D56" s="75" t="s">
        <v>71</v>
      </c>
      <c r="E56" s="76">
        <v>1999</v>
      </c>
      <c r="F56" s="76">
        <v>2003</v>
      </c>
      <c r="G56" s="77">
        <v>317200</v>
      </c>
      <c r="H56" s="77">
        <v>14417.99</v>
      </c>
      <c r="I56" s="78">
        <v>163900</v>
      </c>
      <c r="J56" s="78">
        <v>41000</v>
      </c>
      <c r="K56" s="72">
        <f>G56-H56-I56-J56</f>
        <v>97882.01000000001</v>
      </c>
    </row>
    <row r="57" spans="1:11" ht="12.75">
      <c r="A57" s="1" t="s">
        <v>25</v>
      </c>
      <c r="B57" s="66"/>
      <c r="C57" s="67"/>
      <c r="D57" s="68" t="s">
        <v>34</v>
      </c>
      <c r="E57" s="69"/>
      <c r="F57" s="69"/>
      <c r="G57" s="70"/>
      <c r="H57" s="70"/>
      <c r="I57" s="71"/>
      <c r="J57" s="71">
        <v>41000</v>
      </c>
      <c r="K57" s="72"/>
    </row>
    <row r="58" spans="1:11" ht="12.75">
      <c r="A58" s="1" t="s">
        <v>25</v>
      </c>
      <c r="B58" s="73" t="s">
        <v>31</v>
      </c>
      <c r="C58" s="74" t="s">
        <v>72</v>
      </c>
      <c r="D58" s="75" t="s">
        <v>73</v>
      </c>
      <c r="E58" s="76">
        <v>1999</v>
      </c>
      <c r="F58" s="76">
        <v>2007</v>
      </c>
      <c r="G58" s="77">
        <v>165000</v>
      </c>
      <c r="H58" s="77">
        <v>5596.95</v>
      </c>
      <c r="I58" s="78">
        <v>500</v>
      </c>
      <c r="J58" s="78">
        <v>5000</v>
      </c>
      <c r="K58" s="72">
        <f>G58-H58-I58-J58</f>
        <v>153903.05</v>
      </c>
    </row>
    <row r="59" spans="1:11" ht="12.75">
      <c r="A59" s="1" t="s">
        <v>25</v>
      </c>
      <c r="B59" s="66"/>
      <c r="C59" s="67"/>
      <c r="D59" s="68" t="s">
        <v>34</v>
      </c>
      <c r="E59" s="69"/>
      <c r="F59" s="69"/>
      <c r="G59" s="70"/>
      <c r="H59" s="70"/>
      <c r="I59" s="71"/>
      <c r="J59" s="71">
        <v>5000</v>
      </c>
      <c r="K59" s="72"/>
    </row>
    <row r="60" spans="1:11" ht="12.75">
      <c r="A60" s="1" t="s">
        <v>25</v>
      </c>
      <c r="B60" s="73" t="s">
        <v>31</v>
      </c>
      <c r="C60" s="74" t="s">
        <v>74</v>
      </c>
      <c r="D60" s="75" t="s">
        <v>75</v>
      </c>
      <c r="E60" s="76">
        <v>1999</v>
      </c>
      <c r="F60" s="76">
        <v>2005</v>
      </c>
      <c r="G60" s="77">
        <v>260000</v>
      </c>
      <c r="H60" s="77">
        <v>71451.5</v>
      </c>
      <c r="I60" s="78">
        <v>60500</v>
      </c>
      <c r="J60" s="78">
        <v>7000</v>
      </c>
      <c r="K60" s="72">
        <f>G60-H60-I60-J60</f>
        <v>121048.5</v>
      </c>
    </row>
    <row r="61" spans="1:11" ht="12.75">
      <c r="A61" s="1" t="s">
        <v>25</v>
      </c>
      <c r="B61" s="66"/>
      <c r="C61" s="67"/>
      <c r="D61" s="68" t="s">
        <v>34</v>
      </c>
      <c r="E61" s="69"/>
      <c r="F61" s="69"/>
      <c r="G61" s="70"/>
      <c r="H61" s="70"/>
      <c r="I61" s="71"/>
      <c r="J61" s="71">
        <v>7000</v>
      </c>
      <c r="K61" s="72"/>
    </row>
    <row r="62" spans="1:11" ht="12.75">
      <c r="A62" s="1" t="s">
        <v>25</v>
      </c>
      <c r="B62" s="73" t="s">
        <v>31</v>
      </c>
      <c r="C62" s="74" t="s">
        <v>76</v>
      </c>
      <c r="D62" s="75" t="s">
        <v>77</v>
      </c>
      <c r="E62" s="76">
        <v>1999</v>
      </c>
      <c r="F62" s="76">
        <v>2003</v>
      </c>
      <c r="G62" s="77">
        <v>281196</v>
      </c>
      <c r="H62" s="77">
        <v>46196</v>
      </c>
      <c r="I62" s="78">
        <v>0</v>
      </c>
      <c r="J62" s="78">
        <v>40000</v>
      </c>
      <c r="K62" s="72">
        <f>G62-H62-I62-J62</f>
        <v>195000</v>
      </c>
    </row>
    <row r="63" spans="1:11" ht="12.75">
      <c r="A63" s="1" t="s">
        <v>25</v>
      </c>
      <c r="B63" s="66"/>
      <c r="C63" s="67"/>
      <c r="D63" s="68" t="s">
        <v>34</v>
      </c>
      <c r="E63" s="69"/>
      <c r="F63" s="69"/>
      <c r="G63" s="70"/>
      <c r="H63" s="70"/>
      <c r="I63" s="71"/>
      <c r="J63" s="71">
        <v>40000</v>
      </c>
      <c r="K63" s="72"/>
    </row>
    <row r="64" spans="1:11" ht="12.75">
      <c r="A64" s="1" t="s">
        <v>25</v>
      </c>
      <c r="B64" s="73" t="s">
        <v>31</v>
      </c>
      <c r="C64" s="74" t="s">
        <v>78</v>
      </c>
      <c r="D64" s="75" t="s">
        <v>79</v>
      </c>
      <c r="E64" s="76">
        <v>2000</v>
      </c>
      <c r="F64" s="76">
        <v>2006</v>
      </c>
      <c r="G64" s="77">
        <v>162000</v>
      </c>
      <c r="H64" s="77">
        <v>705.71</v>
      </c>
      <c r="I64" s="78">
        <f>6000-5000</f>
        <v>1000</v>
      </c>
      <c r="J64" s="78">
        <v>65000</v>
      </c>
      <c r="K64" s="72">
        <f>G64-H64-I64-J64</f>
        <v>95294.29000000001</v>
      </c>
    </row>
    <row r="65" spans="1:11" ht="12.75">
      <c r="A65" s="1" t="s">
        <v>25</v>
      </c>
      <c r="B65" s="66"/>
      <c r="C65" s="67"/>
      <c r="D65" s="68" t="s">
        <v>34</v>
      </c>
      <c r="E65" s="69"/>
      <c r="F65" s="69"/>
      <c r="G65" s="70"/>
      <c r="H65" s="70"/>
      <c r="I65" s="71"/>
      <c r="J65" s="71">
        <v>65000</v>
      </c>
      <c r="K65" s="72"/>
    </row>
    <row r="66" spans="1:11" ht="12.75">
      <c r="A66" s="1" t="s">
        <v>25</v>
      </c>
      <c r="B66" s="73" t="s">
        <v>31</v>
      </c>
      <c r="C66" s="74" t="s">
        <v>80</v>
      </c>
      <c r="D66" s="75" t="s">
        <v>81</v>
      </c>
      <c r="E66" s="76">
        <v>2000</v>
      </c>
      <c r="F66" s="76">
        <v>2005</v>
      </c>
      <c r="G66" s="77">
        <v>85000</v>
      </c>
      <c r="H66" s="77">
        <v>2000</v>
      </c>
      <c r="I66" s="78">
        <v>5000</v>
      </c>
      <c r="J66" s="78">
        <v>63000</v>
      </c>
      <c r="K66" s="72">
        <f>G66-H66-I66-J66</f>
        <v>15000</v>
      </c>
    </row>
    <row r="67" spans="1:11" ht="12.75">
      <c r="A67" s="1" t="s">
        <v>25</v>
      </c>
      <c r="B67" s="66"/>
      <c r="C67" s="67"/>
      <c r="D67" s="68" t="s">
        <v>34</v>
      </c>
      <c r="E67" s="69"/>
      <c r="F67" s="69"/>
      <c r="G67" s="70"/>
      <c r="H67" s="70"/>
      <c r="I67" s="71"/>
      <c r="J67" s="71">
        <v>63000</v>
      </c>
      <c r="K67" s="72"/>
    </row>
    <row r="68" spans="1:11" ht="12.75">
      <c r="A68" s="1" t="s">
        <v>25</v>
      </c>
      <c r="B68" s="73" t="s">
        <v>31</v>
      </c>
      <c r="C68" s="74" t="s">
        <v>82</v>
      </c>
      <c r="D68" s="75" t="s">
        <v>83</v>
      </c>
      <c r="E68" s="76">
        <v>2003</v>
      </c>
      <c r="F68" s="76">
        <v>2005</v>
      </c>
      <c r="G68" s="77">
        <v>138500</v>
      </c>
      <c r="H68" s="77">
        <v>0</v>
      </c>
      <c r="I68" s="78">
        <v>0</v>
      </c>
      <c r="J68" s="78">
        <v>2500</v>
      </c>
      <c r="K68" s="72">
        <f>G68-H68-I68-J68</f>
        <v>136000</v>
      </c>
    </row>
    <row r="69" spans="1:11" ht="12.75">
      <c r="A69" s="1" t="s">
        <v>25</v>
      </c>
      <c r="B69" s="66"/>
      <c r="C69" s="67"/>
      <c r="D69" s="68" t="s">
        <v>34</v>
      </c>
      <c r="E69" s="69"/>
      <c r="F69" s="69"/>
      <c r="G69" s="70"/>
      <c r="H69" s="70"/>
      <c r="I69" s="71"/>
      <c r="J69" s="71">
        <v>2500</v>
      </c>
      <c r="K69" s="72"/>
    </row>
    <row r="70" spans="1:11" ht="12.75">
      <c r="A70" s="1" t="s">
        <v>25</v>
      </c>
      <c r="B70" s="73" t="s">
        <v>31</v>
      </c>
      <c r="C70" s="74" t="s">
        <v>84</v>
      </c>
      <c r="D70" s="75" t="s">
        <v>85</v>
      </c>
      <c r="E70" s="76">
        <v>2001</v>
      </c>
      <c r="F70" s="76">
        <v>2003</v>
      </c>
      <c r="G70" s="77">
        <v>46000</v>
      </c>
      <c r="H70" s="77">
        <v>500</v>
      </c>
      <c r="I70" s="78">
        <f>10500-10000</f>
        <v>500</v>
      </c>
      <c r="J70" s="78">
        <v>45000</v>
      </c>
      <c r="K70" s="72">
        <f>G70-H70-I70-J70</f>
        <v>0</v>
      </c>
    </row>
    <row r="71" spans="1:11" ht="12.75">
      <c r="A71" s="1" t="s">
        <v>25</v>
      </c>
      <c r="B71" s="66"/>
      <c r="C71" s="67"/>
      <c r="D71" s="68" t="s">
        <v>34</v>
      </c>
      <c r="E71" s="69"/>
      <c r="F71" s="69"/>
      <c r="G71" s="70"/>
      <c r="H71" s="70"/>
      <c r="I71" s="71"/>
      <c r="J71" s="71">
        <v>45000</v>
      </c>
      <c r="K71" s="72"/>
    </row>
    <row r="72" spans="1:11" ht="12.75">
      <c r="A72" s="1" t="s">
        <v>25</v>
      </c>
      <c r="B72" s="73" t="s">
        <v>31</v>
      </c>
      <c r="C72" s="74" t="s">
        <v>86</v>
      </c>
      <c r="D72" s="75" t="s">
        <v>87</v>
      </c>
      <c r="E72" s="76">
        <v>2001</v>
      </c>
      <c r="F72" s="76">
        <v>2006</v>
      </c>
      <c r="G72" s="77">
        <v>538000</v>
      </c>
      <c r="H72" s="77">
        <v>1981.5</v>
      </c>
      <c r="I72" s="78">
        <f>4500-3500</f>
        <v>1000</v>
      </c>
      <c r="J72" s="78">
        <v>78500</v>
      </c>
      <c r="K72" s="72">
        <f>G72-H72-I72-J72</f>
        <v>456518.5</v>
      </c>
    </row>
    <row r="73" spans="1:11" ht="12.75">
      <c r="A73" s="1" t="s">
        <v>25</v>
      </c>
      <c r="B73" s="66"/>
      <c r="C73" s="67"/>
      <c r="D73" s="68" t="s">
        <v>34</v>
      </c>
      <c r="E73" s="69"/>
      <c r="F73" s="69"/>
      <c r="G73" s="70"/>
      <c r="H73" s="70"/>
      <c r="I73" s="71"/>
      <c r="J73" s="71">
        <v>78500</v>
      </c>
      <c r="K73" s="72"/>
    </row>
    <row r="74" spans="1:11" ht="12.75">
      <c r="A74" s="1" t="s">
        <v>25</v>
      </c>
      <c r="B74" s="73" t="s">
        <v>31</v>
      </c>
      <c r="C74" s="74" t="s">
        <v>88</v>
      </c>
      <c r="D74" s="75" t="s">
        <v>89</v>
      </c>
      <c r="E74" s="76">
        <v>2001</v>
      </c>
      <c r="F74" s="76">
        <v>2006</v>
      </c>
      <c r="G74" s="77">
        <v>348000</v>
      </c>
      <c r="H74" s="77">
        <v>11948.87</v>
      </c>
      <c r="I74" s="78">
        <f>12000-10000</f>
        <v>2000</v>
      </c>
      <c r="J74" s="78">
        <v>55000</v>
      </c>
      <c r="K74" s="72">
        <f>G74-H74-I74-J74</f>
        <v>279051.13</v>
      </c>
    </row>
    <row r="75" spans="1:11" ht="12.75">
      <c r="A75" s="1" t="s">
        <v>25</v>
      </c>
      <c r="B75" s="66"/>
      <c r="C75" s="67"/>
      <c r="D75" s="68" t="s">
        <v>34</v>
      </c>
      <c r="E75" s="69"/>
      <c r="F75" s="69"/>
      <c r="G75" s="70"/>
      <c r="H75" s="70"/>
      <c r="I75" s="71"/>
      <c r="J75" s="71">
        <v>55000</v>
      </c>
      <c r="K75" s="72"/>
    </row>
    <row r="76" spans="1:11" ht="12.75">
      <c r="A76" s="1" t="s">
        <v>25</v>
      </c>
      <c r="B76" s="73" t="s">
        <v>31</v>
      </c>
      <c r="C76" s="74" t="s">
        <v>90</v>
      </c>
      <c r="D76" s="75" t="s">
        <v>91</v>
      </c>
      <c r="E76" s="76">
        <v>2001</v>
      </c>
      <c r="F76" s="76">
        <v>2003</v>
      </c>
      <c r="G76" s="77">
        <v>30886</v>
      </c>
      <c r="H76" s="77">
        <v>0</v>
      </c>
      <c r="I76" s="78">
        <v>21486</v>
      </c>
      <c r="J76" s="78">
        <v>4400</v>
      </c>
      <c r="K76" s="72">
        <f aca="true" t="shared" si="0" ref="K76:K132">G76-H76-I76-J76</f>
        <v>5000</v>
      </c>
    </row>
    <row r="77" spans="1:11" ht="12.75">
      <c r="A77" s="1" t="s">
        <v>25</v>
      </c>
      <c r="B77" s="66"/>
      <c r="C77" s="67"/>
      <c r="D77" s="68" t="s">
        <v>34</v>
      </c>
      <c r="E77" s="69"/>
      <c r="F77" s="69"/>
      <c r="G77" s="70"/>
      <c r="H77" s="70"/>
      <c r="I77" s="71"/>
      <c r="J77" s="71">
        <v>4400</v>
      </c>
      <c r="K77" s="72"/>
    </row>
    <row r="78" spans="1:11" ht="12.75">
      <c r="A78" s="1" t="s">
        <v>25</v>
      </c>
      <c r="B78" s="73" t="s">
        <v>31</v>
      </c>
      <c r="C78" s="74">
        <v>0</v>
      </c>
      <c r="D78" s="75" t="s">
        <v>92</v>
      </c>
      <c r="E78" s="76">
        <v>2002</v>
      </c>
      <c r="F78" s="76">
        <v>2005</v>
      </c>
      <c r="G78" s="77">
        <v>240000</v>
      </c>
      <c r="H78" s="77">
        <v>0</v>
      </c>
      <c r="I78" s="78">
        <v>6000</v>
      </c>
      <c r="J78" s="78">
        <v>5000</v>
      </c>
      <c r="K78" s="72">
        <f t="shared" si="0"/>
        <v>229000</v>
      </c>
    </row>
    <row r="79" spans="1:11" ht="12.75">
      <c r="A79" s="1" t="s">
        <v>25</v>
      </c>
      <c r="B79" s="66"/>
      <c r="C79" s="67"/>
      <c r="D79" s="68" t="s">
        <v>34</v>
      </c>
      <c r="E79" s="69"/>
      <c r="F79" s="69"/>
      <c r="G79" s="70"/>
      <c r="H79" s="70"/>
      <c r="I79" s="71"/>
      <c r="J79" s="71">
        <v>5000</v>
      </c>
      <c r="K79" s="72"/>
    </row>
    <row r="80" spans="1:11" ht="12.75">
      <c r="A80" s="1" t="s">
        <v>25</v>
      </c>
      <c r="B80" s="73" t="s">
        <v>31</v>
      </c>
      <c r="C80" s="74" t="s">
        <v>93</v>
      </c>
      <c r="D80" s="75" t="s">
        <v>94</v>
      </c>
      <c r="E80" s="76">
        <v>2002</v>
      </c>
      <c r="F80" s="76">
        <v>2005</v>
      </c>
      <c r="G80" s="77">
        <v>90500</v>
      </c>
      <c r="H80" s="77">
        <v>0</v>
      </c>
      <c r="I80" s="78">
        <v>63500</v>
      </c>
      <c r="J80" s="78">
        <v>27000</v>
      </c>
      <c r="K80" s="72">
        <f t="shared" si="0"/>
        <v>0</v>
      </c>
    </row>
    <row r="81" spans="1:11" ht="12.75">
      <c r="A81" s="1" t="s">
        <v>25</v>
      </c>
      <c r="B81" s="66"/>
      <c r="C81" s="67"/>
      <c r="D81" s="68" t="s">
        <v>34</v>
      </c>
      <c r="E81" s="69"/>
      <c r="F81" s="69"/>
      <c r="G81" s="70"/>
      <c r="H81" s="70"/>
      <c r="I81" s="71"/>
      <c r="J81" s="71">
        <v>27000</v>
      </c>
      <c r="K81" s="72"/>
    </row>
    <row r="82" spans="1:11" ht="12.75">
      <c r="A82" s="1" t="s">
        <v>25</v>
      </c>
      <c r="B82" s="73" t="s">
        <v>31</v>
      </c>
      <c r="C82" s="74" t="s">
        <v>95</v>
      </c>
      <c r="D82" s="75" t="s">
        <v>96</v>
      </c>
      <c r="E82" s="76">
        <v>2002</v>
      </c>
      <c r="F82" s="76">
        <v>2004</v>
      </c>
      <c r="G82" s="77">
        <v>65000</v>
      </c>
      <c r="H82" s="77">
        <v>0</v>
      </c>
      <c r="I82" s="78">
        <f>5000-4500</f>
        <v>500</v>
      </c>
      <c r="J82" s="78">
        <v>9500</v>
      </c>
      <c r="K82" s="72">
        <f t="shared" si="0"/>
        <v>55000</v>
      </c>
    </row>
    <row r="83" spans="1:11" ht="12.75">
      <c r="A83" s="1" t="s">
        <v>25</v>
      </c>
      <c r="B83" s="66"/>
      <c r="C83" s="67"/>
      <c r="D83" s="68" t="s">
        <v>34</v>
      </c>
      <c r="E83" s="69"/>
      <c r="F83" s="69"/>
      <c r="G83" s="70"/>
      <c r="H83" s="70"/>
      <c r="I83" s="71"/>
      <c r="J83" s="71">
        <v>9500</v>
      </c>
      <c r="K83" s="72"/>
    </row>
    <row r="84" spans="1:11" ht="12.75">
      <c r="A84" s="1" t="s">
        <v>25</v>
      </c>
      <c r="B84" s="73" t="s">
        <v>31</v>
      </c>
      <c r="C84" s="74" t="s">
        <v>97</v>
      </c>
      <c r="D84" s="75" t="s">
        <v>98</v>
      </c>
      <c r="E84" s="76">
        <v>2002</v>
      </c>
      <c r="F84" s="76">
        <v>2003</v>
      </c>
      <c r="G84" s="77">
        <v>48900</v>
      </c>
      <c r="H84" s="77">
        <v>0</v>
      </c>
      <c r="I84" s="78">
        <v>4000</v>
      </c>
      <c r="J84" s="78">
        <v>44900</v>
      </c>
      <c r="K84" s="72">
        <f t="shared" si="0"/>
        <v>0</v>
      </c>
    </row>
    <row r="85" spans="1:11" ht="12.75">
      <c r="A85" s="1" t="s">
        <v>25</v>
      </c>
      <c r="B85" s="66"/>
      <c r="C85" s="67"/>
      <c r="D85" s="68" t="s">
        <v>34</v>
      </c>
      <c r="E85" s="69"/>
      <c r="F85" s="69"/>
      <c r="G85" s="70"/>
      <c r="H85" s="70"/>
      <c r="I85" s="71"/>
      <c r="J85" s="71">
        <v>44900</v>
      </c>
      <c r="K85" s="72"/>
    </row>
    <row r="86" spans="1:11" ht="12.75">
      <c r="A86" s="1" t="s">
        <v>25</v>
      </c>
      <c r="B86" s="73" t="s">
        <v>31</v>
      </c>
      <c r="C86" s="74" t="s">
        <v>99</v>
      </c>
      <c r="D86" s="75" t="s">
        <v>100</v>
      </c>
      <c r="E86" s="76">
        <v>1996</v>
      </c>
      <c r="F86" s="76">
        <v>2007</v>
      </c>
      <c r="G86" s="77">
        <v>950000</v>
      </c>
      <c r="H86" s="77">
        <v>444003.71</v>
      </c>
      <c r="I86" s="78">
        <f>145000-26500</f>
        <v>118500</v>
      </c>
      <c r="J86" s="78">
        <v>31500</v>
      </c>
      <c r="K86" s="72">
        <f t="shared" si="0"/>
        <v>355996.29</v>
      </c>
    </row>
    <row r="87" spans="1:11" ht="12.75">
      <c r="A87" s="1" t="s">
        <v>25</v>
      </c>
      <c r="B87" s="66"/>
      <c r="C87" s="67"/>
      <c r="D87" s="68" t="s">
        <v>34</v>
      </c>
      <c r="E87" s="69"/>
      <c r="F87" s="69"/>
      <c r="G87" s="70"/>
      <c r="H87" s="70"/>
      <c r="I87" s="71"/>
      <c r="J87" s="71">
        <v>31500</v>
      </c>
      <c r="K87" s="72"/>
    </row>
    <row r="88" spans="1:11" ht="12.75">
      <c r="A88" s="1" t="s">
        <v>25</v>
      </c>
      <c r="B88" s="73" t="s">
        <v>31</v>
      </c>
      <c r="C88" s="74" t="s">
        <v>101</v>
      </c>
      <c r="D88" s="75" t="s">
        <v>102</v>
      </c>
      <c r="E88" s="76">
        <v>1997</v>
      </c>
      <c r="F88" s="76">
        <v>2008</v>
      </c>
      <c r="G88" s="77">
        <v>228000</v>
      </c>
      <c r="H88" s="77">
        <v>33000.73</v>
      </c>
      <c r="I88" s="78">
        <f>27000-12000</f>
        <v>15000</v>
      </c>
      <c r="J88" s="78">
        <v>17000</v>
      </c>
      <c r="K88" s="72">
        <f t="shared" si="0"/>
        <v>162999.27</v>
      </c>
    </row>
    <row r="89" spans="1:11" ht="12.75">
      <c r="A89" s="1" t="s">
        <v>25</v>
      </c>
      <c r="B89" s="66"/>
      <c r="C89" s="67"/>
      <c r="D89" s="68" t="s">
        <v>34</v>
      </c>
      <c r="E89" s="69"/>
      <c r="F89" s="69"/>
      <c r="G89" s="70"/>
      <c r="H89" s="70"/>
      <c r="I89" s="71"/>
      <c r="J89" s="71">
        <v>17000</v>
      </c>
      <c r="K89" s="72"/>
    </row>
    <row r="90" spans="1:11" ht="12.75">
      <c r="A90" s="1" t="s">
        <v>25</v>
      </c>
      <c r="B90" s="73" t="s">
        <v>31</v>
      </c>
      <c r="C90" s="74" t="s">
        <v>103</v>
      </c>
      <c r="D90" s="75" t="s">
        <v>104</v>
      </c>
      <c r="E90" s="76">
        <v>1994</v>
      </c>
      <c r="F90" s="76">
        <v>2005</v>
      </c>
      <c r="G90" s="77">
        <v>196000</v>
      </c>
      <c r="H90" s="77">
        <v>117825.44</v>
      </c>
      <c r="I90" s="78">
        <f>15000-8600</f>
        <v>6400</v>
      </c>
      <c r="J90" s="78">
        <v>13600</v>
      </c>
      <c r="K90" s="72">
        <f t="shared" si="0"/>
        <v>58174.56</v>
      </c>
    </row>
    <row r="91" spans="1:11" ht="12.75">
      <c r="A91" s="1" t="s">
        <v>25</v>
      </c>
      <c r="B91" s="66"/>
      <c r="C91" s="67"/>
      <c r="D91" s="68" t="s">
        <v>34</v>
      </c>
      <c r="E91" s="69"/>
      <c r="F91" s="69"/>
      <c r="G91" s="70"/>
      <c r="H91" s="70"/>
      <c r="I91" s="71"/>
      <c r="J91" s="71">
        <v>13600</v>
      </c>
      <c r="K91" s="72"/>
    </row>
    <row r="92" spans="1:11" ht="12.75">
      <c r="A92" s="1" t="s">
        <v>25</v>
      </c>
      <c r="B92" s="73" t="s">
        <v>31</v>
      </c>
      <c r="C92" s="74" t="s">
        <v>105</v>
      </c>
      <c r="D92" s="75" t="s">
        <v>106</v>
      </c>
      <c r="E92" s="76">
        <v>1999</v>
      </c>
      <c r="F92" s="76">
        <v>2005</v>
      </c>
      <c r="G92" s="77">
        <v>77880</v>
      </c>
      <c r="H92" s="77">
        <v>33035.41</v>
      </c>
      <c r="I92" s="78">
        <v>1000</v>
      </c>
      <c r="J92" s="78">
        <v>5000</v>
      </c>
      <c r="K92" s="72">
        <f t="shared" si="0"/>
        <v>38844.59</v>
      </c>
    </row>
    <row r="93" spans="1:11" ht="12.75">
      <c r="A93" s="1" t="s">
        <v>25</v>
      </c>
      <c r="B93" s="66"/>
      <c r="C93" s="67"/>
      <c r="D93" s="68" t="s">
        <v>34</v>
      </c>
      <c r="E93" s="69"/>
      <c r="F93" s="69"/>
      <c r="G93" s="70"/>
      <c r="H93" s="70"/>
      <c r="I93" s="71"/>
      <c r="J93" s="71">
        <v>5000</v>
      </c>
      <c r="K93" s="72"/>
    </row>
    <row r="94" spans="1:11" ht="12.75">
      <c r="A94" s="1" t="s">
        <v>25</v>
      </c>
      <c r="B94" s="73" t="s">
        <v>31</v>
      </c>
      <c r="C94" s="74" t="s">
        <v>107</v>
      </c>
      <c r="D94" s="75" t="s">
        <v>108</v>
      </c>
      <c r="E94" s="76">
        <v>1996</v>
      </c>
      <c r="F94" s="76">
        <v>2010</v>
      </c>
      <c r="G94" s="77">
        <v>584700</v>
      </c>
      <c r="H94" s="77">
        <v>88160.43</v>
      </c>
      <c r="I94" s="78">
        <v>30000</v>
      </c>
      <c r="J94" s="78">
        <v>5000</v>
      </c>
      <c r="K94" s="72">
        <f t="shared" si="0"/>
        <v>461539.57</v>
      </c>
    </row>
    <row r="95" spans="1:11" ht="12.75">
      <c r="A95" s="1" t="s">
        <v>25</v>
      </c>
      <c r="B95" s="66"/>
      <c r="C95" s="67"/>
      <c r="D95" s="68" t="s">
        <v>34</v>
      </c>
      <c r="E95" s="69"/>
      <c r="F95" s="69"/>
      <c r="G95" s="70"/>
      <c r="H95" s="70"/>
      <c r="I95" s="71"/>
      <c r="J95" s="71">
        <v>5000</v>
      </c>
      <c r="K95" s="72"/>
    </row>
    <row r="96" spans="1:11" ht="12.75">
      <c r="A96" s="1" t="s">
        <v>25</v>
      </c>
      <c r="B96" s="73" t="s">
        <v>31</v>
      </c>
      <c r="C96" s="74" t="s">
        <v>109</v>
      </c>
      <c r="D96" s="75" t="s">
        <v>110</v>
      </c>
      <c r="E96" s="76">
        <v>1995</v>
      </c>
      <c r="F96" s="76">
        <v>2009</v>
      </c>
      <c r="G96" s="77">
        <v>445000</v>
      </c>
      <c r="H96" s="77">
        <v>155795.11</v>
      </c>
      <c r="I96" s="78">
        <f>81012.8-7000</f>
        <v>74012.8</v>
      </c>
      <c r="J96" s="78">
        <v>12000</v>
      </c>
      <c r="K96" s="72">
        <f t="shared" si="0"/>
        <v>203192.09000000003</v>
      </c>
    </row>
    <row r="97" spans="1:11" ht="12.75">
      <c r="A97" s="1" t="s">
        <v>25</v>
      </c>
      <c r="B97" s="66"/>
      <c r="C97" s="67"/>
      <c r="D97" s="68" t="s">
        <v>34</v>
      </c>
      <c r="E97" s="69"/>
      <c r="F97" s="69"/>
      <c r="G97" s="70"/>
      <c r="H97" s="70"/>
      <c r="I97" s="71"/>
      <c r="J97" s="71">
        <v>12000</v>
      </c>
      <c r="K97" s="72"/>
    </row>
    <row r="98" spans="1:11" ht="12.75">
      <c r="A98" s="1" t="s">
        <v>25</v>
      </c>
      <c r="B98" s="73" t="s">
        <v>31</v>
      </c>
      <c r="C98" s="74" t="s">
        <v>111</v>
      </c>
      <c r="D98" s="75" t="s">
        <v>112</v>
      </c>
      <c r="E98" s="76">
        <v>1993</v>
      </c>
      <c r="F98" s="76">
        <v>2006</v>
      </c>
      <c r="G98" s="77">
        <v>72000</v>
      </c>
      <c r="H98" s="77">
        <v>12406.71</v>
      </c>
      <c r="I98" s="78">
        <v>2150</v>
      </c>
      <c r="J98" s="78">
        <v>6500</v>
      </c>
      <c r="K98" s="72">
        <f t="shared" si="0"/>
        <v>50943.29</v>
      </c>
    </row>
    <row r="99" spans="1:11" ht="12.75">
      <c r="A99" s="1" t="s">
        <v>25</v>
      </c>
      <c r="B99" s="66"/>
      <c r="C99" s="67"/>
      <c r="D99" s="68" t="s">
        <v>34</v>
      </c>
      <c r="E99" s="69"/>
      <c r="F99" s="69"/>
      <c r="G99" s="70"/>
      <c r="H99" s="70"/>
      <c r="I99" s="71"/>
      <c r="J99" s="71">
        <v>6500</v>
      </c>
      <c r="K99" s="72"/>
    </row>
    <row r="100" spans="1:11" ht="12.75">
      <c r="A100" s="1" t="s">
        <v>25</v>
      </c>
      <c r="B100" s="73" t="s">
        <v>31</v>
      </c>
      <c r="C100" s="74" t="s">
        <v>113</v>
      </c>
      <c r="D100" s="75" t="s">
        <v>114</v>
      </c>
      <c r="E100" s="76">
        <v>1996</v>
      </c>
      <c r="F100" s="76">
        <v>2006</v>
      </c>
      <c r="G100" s="77">
        <v>207735</v>
      </c>
      <c r="H100" s="77">
        <v>73944.8</v>
      </c>
      <c r="I100" s="78">
        <v>2200</v>
      </c>
      <c r="J100" s="78">
        <v>17800</v>
      </c>
      <c r="K100" s="72">
        <f t="shared" si="0"/>
        <v>113790.20000000001</v>
      </c>
    </row>
    <row r="101" spans="1:11" ht="12.75">
      <c r="A101" s="1" t="s">
        <v>25</v>
      </c>
      <c r="B101" s="66"/>
      <c r="C101" s="67"/>
      <c r="D101" s="68" t="s">
        <v>34</v>
      </c>
      <c r="E101" s="69"/>
      <c r="F101" s="69"/>
      <c r="G101" s="70"/>
      <c r="H101" s="70"/>
      <c r="I101" s="71"/>
      <c r="J101" s="71">
        <v>17800</v>
      </c>
      <c r="K101" s="72"/>
    </row>
    <row r="102" spans="1:11" ht="12.75">
      <c r="A102" s="1" t="s">
        <v>25</v>
      </c>
      <c r="B102" s="73" t="s">
        <v>31</v>
      </c>
      <c r="C102" s="74" t="s">
        <v>115</v>
      </c>
      <c r="D102" s="75" t="s">
        <v>116</v>
      </c>
      <c r="E102" s="76">
        <v>1989</v>
      </c>
      <c r="F102" s="76">
        <v>2005</v>
      </c>
      <c r="G102" s="77">
        <v>125000</v>
      </c>
      <c r="H102" s="77">
        <v>86398.22</v>
      </c>
      <c r="I102" s="78">
        <f>5000-4500</f>
        <v>500</v>
      </c>
      <c r="J102" s="78">
        <v>9500</v>
      </c>
      <c r="K102" s="72">
        <f t="shared" si="0"/>
        <v>28601.78</v>
      </c>
    </row>
    <row r="103" spans="1:11" ht="12.75">
      <c r="A103" s="1" t="s">
        <v>25</v>
      </c>
      <c r="B103" s="66"/>
      <c r="C103" s="67"/>
      <c r="D103" s="68" t="s">
        <v>34</v>
      </c>
      <c r="E103" s="69"/>
      <c r="F103" s="69"/>
      <c r="G103" s="70"/>
      <c r="H103" s="70"/>
      <c r="I103" s="71"/>
      <c r="J103" s="71">
        <v>9500</v>
      </c>
      <c r="K103" s="72"/>
    </row>
    <row r="104" spans="1:11" ht="12.75">
      <c r="A104" s="1" t="s">
        <v>25</v>
      </c>
      <c r="B104" s="73" t="s">
        <v>31</v>
      </c>
      <c r="C104" s="74" t="s">
        <v>117</v>
      </c>
      <c r="D104" s="75" t="s">
        <v>118</v>
      </c>
      <c r="E104" s="76">
        <v>1999</v>
      </c>
      <c r="F104" s="76">
        <v>2003</v>
      </c>
      <c r="G104" s="77">
        <v>219848.83</v>
      </c>
      <c r="H104" s="77">
        <v>62040.83</v>
      </c>
      <c r="I104" s="78">
        <f>107808-107800</f>
        <v>8</v>
      </c>
      <c r="J104" s="78">
        <v>107800</v>
      </c>
      <c r="K104" s="72">
        <f t="shared" si="0"/>
        <v>50000</v>
      </c>
    </row>
    <row r="105" spans="1:11" ht="12.75">
      <c r="A105" s="1" t="s">
        <v>25</v>
      </c>
      <c r="B105" s="66"/>
      <c r="C105" s="67"/>
      <c r="D105" s="68" t="s">
        <v>69</v>
      </c>
      <c r="E105" s="69"/>
      <c r="F105" s="69"/>
      <c r="G105" s="70"/>
      <c r="H105" s="70"/>
      <c r="I105" s="71"/>
      <c r="J105" s="71">
        <v>107800</v>
      </c>
      <c r="K105" s="72"/>
    </row>
    <row r="106" spans="1:11" ht="12.75">
      <c r="A106" s="1" t="s">
        <v>25</v>
      </c>
      <c r="B106" s="73" t="s">
        <v>31</v>
      </c>
      <c r="C106" s="74" t="s">
        <v>119</v>
      </c>
      <c r="D106" s="75" t="s">
        <v>120</v>
      </c>
      <c r="E106" s="76">
        <v>1990</v>
      </c>
      <c r="F106" s="76">
        <v>2004</v>
      </c>
      <c r="G106" s="77">
        <v>4020842.11</v>
      </c>
      <c r="H106" s="77">
        <v>3344842.11</v>
      </c>
      <c r="I106" s="78">
        <f>392000-60000</f>
        <v>332000</v>
      </c>
      <c r="J106" s="78">
        <v>344000</v>
      </c>
      <c r="K106" s="72">
        <f t="shared" si="0"/>
        <v>0</v>
      </c>
    </row>
    <row r="107" spans="1:11" ht="12.75">
      <c r="A107" s="1" t="s">
        <v>25</v>
      </c>
      <c r="B107" s="66"/>
      <c r="C107" s="67"/>
      <c r="D107" s="68" t="s">
        <v>34</v>
      </c>
      <c r="E107" s="69"/>
      <c r="F107" s="69"/>
      <c r="G107" s="70"/>
      <c r="H107" s="70"/>
      <c r="I107" s="71"/>
      <c r="J107" s="71">
        <v>344000</v>
      </c>
      <c r="K107" s="72"/>
    </row>
    <row r="108" spans="1:11" ht="12.75">
      <c r="A108" s="1" t="s">
        <v>25</v>
      </c>
      <c r="B108" s="73" t="s">
        <v>31</v>
      </c>
      <c r="C108" s="74" t="s">
        <v>121</v>
      </c>
      <c r="D108" s="75" t="s">
        <v>122</v>
      </c>
      <c r="E108" s="76">
        <v>1989</v>
      </c>
      <c r="F108" s="76">
        <v>2003</v>
      </c>
      <c r="G108" s="77">
        <v>1189747.95</v>
      </c>
      <c r="H108" s="77">
        <v>1004747.95</v>
      </c>
      <c r="I108" s="78">
        <v>105000</v>
      </c>
      <c r="J108" s="78">
        <v>80000</v>
      </c>
      <c r="K108" s="72">
        <f t="shared" si="0"/>
        <v>0</v>
      </c>
    </row>
    <row r="109" spans="1:11" ht="12.75">
      <c r="A109" s="1" t="s">
        <v>25</v>
      </c>
      <c r="B109" s="66"/>
      <c r="C109" s="67"/>
      <c r="D109" s="68" t="s">
        <v>34</v>
      </c>
      <c r="E109" s="69"/>
      <c r="F109" s="69"/>
      <c r="G109" s="70"/>
      <c r="H109" s="70"/>
      <c r="I109" s="71"/>
      <c r="J109" s="71">
        <v>80000</v>
      </c>
      <c r="K109" s="72"/>
    </row>
    <row r="110" spans="1:11" ht="12.75">
      <c r="A110" s="1" t="s">
        <v>25</v>
      </c>
      <c r="B110" s="73" t="s">
        <v>31</v>
      </c>
      <c r="C110" s="74" t="s">
        <v>123</v>
      </c>
      <c r="D110" s="75" t="s">
        <v>124</v>
      </c>
      <c r="E110" s="76">
        <v>1999</v>
      </c>
      <c r="F110" s="76">
        <v>2005</v>
      </c>
      <c r="G110" s="77">
        <v>440108</v>
      </c>
      <c r="H110" s="77">
        <v>54308.16</v>
      </c>
      <c r="I110" s="78">
        <v>2000</v>
      </c>
      <c r="J110" s="78">
        <v>22000</v>
      </c>
      <c r="K110" s="72">
        <f t="shared" si="0"/>
        <v>361799.83999999997</v>
      </c>
    </row>
    <row r="111" spans="1:11" ht="12.75">
      <c r="A111" s="1" t="s">
        <v>25</v>
      </c>
      <c r="B111" s="66"/>
      <c r="C111" s="67"/>
      <c r="D111" s="68" t="s">
        <v>34</v>
      </c>
      <c r="E111" s="69"/>
      <c r="F111" s="69"/>
      <c r="G111" s="70"/>
      <c r="H111" s="70"/>
      <c r="I111" s="71"/>
      <c r="J111" s="71">
        <v>22000</v>
      </c>
      <c r="K111" s="72"/>
    </row>
    <row r="112" spans="1:11" ht="12.75">
      <c r="A112" s="1" t="s">
        <v>25</v>
      </c>
      <c r="B112" s="73" t="s">
        <v>31</v>
      </c>
      <c r="C112" s="74" t="s">
        <v>125</v>
      </c>
      <c r="D112" s="75" t="s">
        <v>126</v>
      </c>
      <c r="E112" s="76">
        <v>1990</v>
      </c>
      <c r="F112" s="76">
        <v>2006</v>
      </c>
      <c r="G112" s="77">
        <v>703897</v>
      </c>
      <c r="H112" s="77">
        <v>377895.34</v>
      </c>
      <c r="I112" s="78">
        <v>45000</v>
      </c>
      <c r="J112" s="78">
        <v>35000</v>
      </c>
      <c r="K112" s="72">
        <f t="shared" si="0"/>
        <v>246001.65999999997</v>
      </c>
    </row>
    <row r="113" spans="1:11" ht="12.75">
      <c r="A113" s="1" t="s">
        <v>25</v>
      </c>
      <c r="B113" s="66"/>
      <c r="C113" s="67"/>
      <c r="D113" s="68" t="s">
        <v>34</v>
      </c>
      <c r="E113" s="69"/>
      <c r="F113" s="69"/>
      <c r="G113" s="70"/>
      <c r="H113" s="70"/>
      <c r="I113" s="71"/>
      <c r="J113" s="71">
        <v>35000</v>
      </c>
      <c r="K113" s="72"/>
    </row>
    <row r="114" spans="1:11" ht="12.75">
      <c r="A114" s="1" t="s">
        <v>25</v>
      </c>
      <c r="B114" s="73" t="s">
        <v>31</v>
      </c>
      <c r="C114" s="74" t="s">
        <v>127</v>
      </c>
      <c r="D114" s="75" t="s">
        <v>128</v>
      </c>
      <c r="E114" s="76">
        <v>1993</v>
      </c>
      <c r="F114" s="76">
        <v>2005</v>
      </c>
      <c r="G114" s="77">
        <v>2175000</v>
      </c>
      <c r="H114" s="77">
        <v>1080974.38</v>
      </c>
      <c r="I114" s="78">
        <f>87500-76000</f>
        <v>11500</v>
      </c>
      <c r="J114" s="78">
        <v>136000</v>
      </c>
      <c r="K114" s="72">
        <f t="shared" si="0"/>
        <v>946525.6200000001</v>
      </c>
    </row>
    <row r="115" spans="1:11" ht="12.75">
      <c r="A115" s="1" t="s">
        <v>25</v>
      </c>
      <c r="B115" s="66"/>
      <c r="C115" s="67"/>
      <c r="D115" s="68" t="s">
        <v>34</v>
      </c>
      <c r="E115" s="69"/>
      <c r="F115" s="69"/>
      <c r="G115" s="70"/>
      <c r="H115" s="70"/>
      <c r="I115" s="71"/>
      <c r="J115" s="71">
        <v>136000</v>
      </c>
      <c r="K115" s="72"/>
    </row>
    <row r="116" spans="1:11" ht="12.75">
      <c r="A116" s="1" t="s">
        <v>25</v>
      </c>
      <c r="B116" s="73" t="s">
        <v>31</v>
      </c>
      <c r="C116" s="74" t="s">
        <v>129</v>
      </c>
      <c r="D116" s="75" t="s">
        <v>130</v>
      </c>
      <c r="E116" s="76">
        <v>1989</v>
      </c>
      <c r="F116" s="76">
        <v>2003</v>
      </c>
      <c r="G116" s="77">
        <v>1413900.3</v>
      </c>
      <c r="H116" s="77">
        <v>1326400.3</v>
      </c>
      <c r="I116" s="78">
        <f>87500-31000</f>
        <v>56500</v>
      </c>
      <c r="J116" s="78">
        <v>31000</v>
      </c>
      <c r="K116" s="72">
        <f t="shared" si="0"/>
        <v>0</v>
      </c>
    </row>
    <row r="117" spans="1:11" ht="12.75">
      <c r="A117" s="1" t="s">
        <v>25</v>
      </c>
      <c r="B117" s="66"/>
      <c r="C117" s="67"/>
      <c r="D117" s="68" t="s">
        <v>34</v>
      </c>
      <c r="E117" s="69"/>
      <c r="F117" s="69"/>
      <c r="G117" s="70"/>
      <c r="H117" s="70"/>
      <c r="I117" s="71"/>
      <c r="J117" s="71">
        <v>31000</v>
      </c>
      <c r="K117" s="72"/>
    </row>
    <row r="118" spans="1:11" ht="12.75">
      <c r="A118" s="1" t="s">
        <v>25</v>
      </c>
      <c r="B118" s="73" t="s">
        <v>131</v>
      </c>
      <c r="C118" s="74" t="s">
        <v>32</v>
      </c>
      <c r="D118" s="75" t="s">
        <v>132</v>
      </c>
      <c r="E118" s="76">
        <v>2003</v>
      </c>
      <c r="F118" s="76">
        <v>2003</v>
      </c>
      <c r="G118" s="77">
        <v>900</v>
      </c>
      <c r="H118" s="77">
        <v>0</v>
      </c>
      <c r="I118" s="78">
        <v>0</v>
      </c>
      <c r="J118" s="78">
        <v>500</v>
      </c>
      <c r="K118" s="72">
        <f t="shared" si="0"/>
        <v>400</v>
      </c>
    </row>
    <row r="119" spans="1:11" ht="12.75">
      <c r="A119" s="1" t="s">
        <v>25</v>
      </c>
      <c r="B119" s="66"/>
      <c r="C119" s="67"/>
      <c r="D119" s="68" t="s">
        <v>34</v>
      </c>
      <c r="E119" s="69"/>
      <c r="F119" s="69"/>
      <c r="G119" s="70"/>
      <c r="H119" s="70"/>
      <c r="I119" s="71"/>
      <c r="J119" s="71">
        <v>500</v>
      </c>
      <c r="K119" s="72"/>
    </row>
    <row r="120" spans="1:11" ht="12.75">
      <c r="A120" s="1" t="s">
        <v>25</v>
      </c>
      <c r="B120" s="73" t="s">
        <v>131</v>
      </c>
      <c r="C120" s="74" t="s">
        <v>32</v>
      </c>
      <c r="D120" s="75" t="s">
        <v>133</v>
      </c>
      <c r="E120" s="76">
        <v>2003</v>
      </c>
      <c r="F120" s="76">
        <v>2003</v>
      </c>
      <c r="G120" s="77">
        <v>800</v>
      </c>
      <c r="H120" s="77">
        <v>0</v>
      </c>
      <c r="I120" s="78">
        <v>0</v>
      </c>
      <c r="J120" s="78">
        <v>800</v>
      </c>
      <c r="K120" s="72">
        <f t="shared" si="0"/>
        <v>0</v>
      </c>
    </row>
    <row r="121" spans="1:11" ht="12.75">
      <c r="A121" s="1" t="s">
        <v>25</v>
      </c>
      <c r="B121" s="66"/>
      <c r="C121" s="67"/>
      <c r="D121" s="68" t="s">
        <v>34</v>
      </c>
      <c r="E121" s="69"/>
      <c r="F121" s="69"/>
      <c r="G121" s="70"/>
      <c r="H121" s="70"/>
      <c r="I121" s="71"/>
      <c r="J121" s="71">
        <v>800</v>
      </c>
      <c r="K121" s="72"/>
    </row>
    <row r="122" spans="1:11" ht="12.75">
      <c r="A122" s="1" t="s">
        <v>25</v>
      </c>
      <c r="B122" s="73" t="s">
        <v>131</v>
      </c>
      <c r="C122" s="74" t="s">
        <v>32</v>
      </c>
      <c r="D122" s="75" t="s">
        <v>134</v>
      </c>
      <c r="E122" s="76">
        <v>2003</v>
      </c>
      <c r="F122" s="76">
        <v>2003</v>
      </c>
      <c r="G122" s="77">
        <v>1000</v>
      </c>
      <c r="H122" s="77">
        <v>0</v>
      </c>
      <c r="I122" s="78">
        <v>0</v>
      </c>
      <c r="J122" s="78">
        <v>500</v>
      </c>
      <c r="K122" s="72">
        <f t="shared" si="0"/>
        <v>500</v>
      </c>
    </row>
    <row r="123" spans="1:11" ht="12.75">
      <c r="A123" s="1" t="s">
        <v>25</v>
      </c>
      <c r="B123" s="66"/>
      <c r="C123" s="67"/>
      <c r="D123" s="68" t="s">
        <v>34</v>
      </c>
      <c r="E123" s="69"/>
      <c r="F123" s="69"/>
      <c r="G123" s="70"/>
      <c r="H123" s="70"/>
      <c r="I123" s="71"/>
      <c r="J123" s="71">
        <v>500</v>
      </c>
      <c r="K123" s="72"/>
    </row>
    <row r="124" spans="1:11" ht="12.75">
      <c r="A124" s="1" t="s">
        <v>25</v>
      </c>
      <c r="B124" s="73" t="s">
        <v>131</v>
      </c>
      <c r="C124" s="74" t="s">
        <v>32</v>
      </c>
      <c r="D124" s="75" t="s">
        <v>135</v>
      </c>
      <c r="E124" s="76">
        <v>2003</v>
      </c>
      <c r="F124" s="76">
        <v>2003</v>
      </c>
      <c r="G124" s="77">
        <v>2200</v>
      </c>
      <c r="H124" s="77">
        <v>0</v>
      </c>
      <c r="I124" s="78">
        <v>0</v>
      </c>
      <c r="J124" s="78">
        <v>1000</v>
      </c>
      <c r="K124" s="72">
        <f t="shared" si="0"/>
        <v>1200</v>
      </c>
    </row>
    <row r="125" spans="1:11" ht="12.75">
      <c r="A125" s="1" t="s">
        <v>25</v>
      </c>
      <c r="B125" s="66"/>
      <c r="C125" s="67"/>
      <c r="D125" s="68" t="s">
        <v>34</v>
      </c>
      <c r="E125" s="69"/>
      <c r="F125" s="69"/>
      <c r="G125" s="70"/>
      <c r="H125" s="70"/>
      <c r="I125" s="71"/>
      <c r="J125" s="71">
        <v>1000</v>
      </c>
      <c r="K125" s="72"/>
    </row>
    <row r="126" spans="1:11" ht="12.75">
      <c r="A126" s="1" t="s">
        <v>25</v>
      </c>
      <c r="B126" s="73" t="s">
        <v>131</v>
      </c>
      <c r="C126" s="74" t="s">
        <v>32</v>
      </c>
      <c r="D126" s="75" t="s">
        <v>136</v>
      </c>
      <c r="E126" s="76">
        <v>2003</v>
      </c>
      <c r="F126" s="76">
        <v>2003</v>
      </c>
      <c r="G126" s="77">
        <v>1300</v>
      </c>
      <c r="H126" s="77">
        <v>0</v>
      </c>
      <c r="I126" s="78">
        <v>0</v>
      </c>
      <c r="J126" s="78">
        <v>1000</v>
      </c>
      <c r="K126" s="72">
        <f t="shared" si="0"/>
        <v>300</v>
      </c>
    </row>
    <row r="127" spans="1:11" ht="12.75">
      <c r="A127" s="1" t="s">
        <v>25</v>
      </c>
      <c r="B127" s="66"/>
      <c r="C127" s="67"/>
      <c r="D127" s="68" t="s">
        <v>34</v>
      </c>
      <c r="E127" s="69"/>
      <c r="F127" s="69"/>
      <c r="G127" s="70"/>
      <c r="H127" s="70"/>
      <c r="I127" s="71"/>
      <c r="J127" s="71">
        <v>1000</v>
      </c>
      <c r="K127" s="72"/>
    </row>
    <row r="128" spans="1:11" ht="12.75">
      <c r="A128" s="1" t="s">
        <v>25</v>
      </c>
      <c r="B128" s="73" t="s">
        <v>131</v>
      </c>
      <c r="C128" s="74" t="s">
        <v>32</v>
      </c>
      <c r="D128" s="75" t="s">
        <v>137</v>
      </c>
      <c r="E128" s="76">
        <v>2003</v>
      </c>
      <c r="F128" s="76">
        <v>2003</v>
      </c>
      <c r="G128" s="77">
        <v>500</v>
      </c>
      <c r="H128" s="77">
        <v>0</v>
      </c>
      <c r="I128" s="78">
        <v>0</v>
      </c>
      <c r="J128" s="78">
        <v>300</v>
      </c>
      <c r="K128" s="72">
        <f t="shared" si="0"/>
        <v>200</v>
      </c>
    </row>
    <row r="129" spans="1:11" ht="12.75">
      <c r="A129" s="1" t="s">
        <v>25</v>
      </c>
      <c r="B129" s="66"/>
      <c r="C129" s="67"/>
      <c r="D129" s="68" t="s">
        <v>34</v>
      </c>
      <c r="E129" s="69"/>
      <c r="F129" s="69"/>
      <c r="G129" s="70"/>
      <c r="H129" s="70"/>
      <c r="I129" s="71"/>
      <c r="J129" s="71">
        <v>300</v>
      </c>
      <c r="K129" s="72"/>
    </row>
    <row r="130" spans="1:11" ht="12.75">
      <c r="A130" s="1" t="s">
        <v>25</v>
      </c>
      <c r="B130" s="73" t="s">
        <v>131</v>
      </c>
      <c r="C130" s="74" t="s">
        <v>138</v>
      </c>
      <c r="D130" s="75" t="s">
        <v>139</v>
      </c>
      <c r="E130" s="76">
        <v>2001</v>
      </c>
      <c r="F130" s="76">
        <v>2003</v>
      </c>
      <c r="G130" s="77">
        <v>6000</v>
      </c>
      <c r="H130" s="77">
        <v>199</v>
      </c>
      <c r="I130" s="78">
        <v>0</v>
      </c>
      <c r="J130" s="78">
        <v>4000</v>
      </c>
      <c r="K130" s="72">
        <f t="shared" si="0"/>
        <v>1801</v>
      </c>
    </row>
    <row r="131" spans="1:11" ht="13.5" thickBot="1">
      <c r="A131" s="1" t="s">
        <v>25</v>
      </c>
      <c r="B131" s="66"/>
      <c r="C131" s="67"/>
      <c r="D131" s="68" t="s">
        <v>34</v>
      </c>
      <c r="E131" s="69"/>
      <c r="F131" s="69"/>
      <c r="G131" s="70"/>
      <c r="H131" s="70"/>
      <c r="I131" s="71"/>
      <c r="J131" s="71">
        <v>4000</v>
      </c>
      <c r="K131" s="72"/>
    </row>
    <row r="132" spans="1:11" ht="13.5" thickBot="1">
      <c r="A132" s="79" t="s">
        <v>25</v>
      </c>
      <c r="B132" s="12" t="s">
        <v>140</v>
      </c>
      <c r="C132" s="48"/>
      <c r="D132" s="49"/>
      <c r="E132" s="80"/>
      <c r="F132" s="80"/>
      <c r="G132" s="81">
        <f>SUM(G11:G131)</f>
        <v>23362802.19</v>
      </c>
      <c r="H132" s="81">
        <f>SUM(H11:H131)</f>
        <v>9131020.68</v>
      </c>
      <c r="I132" s="81">
        <v>2588933.8</v>
      </c>
      <c r="J132" s="81">
        <f>SUM(J11:J131)/2</f>
        <v>2250589</v>
      </c>
      <c r="K132" s="82">
        <f t="shared" si="0"/>
        <v>9392258.71</v>
      </c>
    </row>
    <row r="133" ht="12.75">
      <c r="B133" s="83" t="s">
        <v>141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7"/>
  <sheetViews>
    <sheetView workbookViewId="0" topLeftCell="B1">
      <selection activeCell="I213" sqref="I213"/>
    </sheetView>
  </sheetViews>
  <sheetFormatPr defaultColWidth="9.00390625" defaultRowHeight="12.75"/>
  <cols>
    <col min="1" max="1" width="0" style="1" hidden="1" customWidth="1"/>
    <col min="2" max="2" width="28.25390625" style="1" customWidth="1"/>
    <col min="3" max="3" width="8.75390625" style="1" customWidth="1"/>
    <col min="4" max="4" width="41.00390625" style="1" customWidth="1"/>
    <col min="5" max="6" width="6.125" style="11" bestFit="1" customWidth="1"/>
    <col min="7" max="11" width="11.125" style="5" customWidth="1"/>
    <col min="12" max="12" width="9.125" style="5" customWidth="1"/>
  </cols>
  <sheetData>
    <row r="1" spans="2:11" ht="12.75">
      <c r="B1" s="2" t="s">
        <v>0</v>
      </c>
      <c r="C1" s="2"/>
      <c r="D1" s="2"/>
      <c r="E1" s="3"/>
      <c r="F1" s="3"/>
      <c r="G1" s="4"/>
      <c r="H1" s="4"/>
      <c r="I1" s="4"/>
      <c r="J1" s="4"/>
      <c r="K1" s="4"/>
    </row>
    <row r="2" spans="2:11" ht="12.75">
      <c r="B2" s="2" t="s">
        <v>1</v>
      </c>
      <c r="C2" s="2"/>
      <c r="D2" s="2"/>
      <c r="E2" s="3"/>
      <c r="F2" s="3"/>
      <c r="G2" s="4"/>
      <c r="H2" s="4"/>
      <c r="I2" s="4"/>
      <c r="J2" s="4"/>
      <c r="K2" s="4"/>
    </row>
    <row r="3" spans="1:12" s="10" customFormat="1" ht="12.75">
      <c r="A3" s="43"/>
      <c r="B3" s="6"/>
      <c r="C3" s="6"/>
      <c r="D3" s="6"/>
      <c r="E3" s="7"/>
      <c r="F3" s="7"/>
      <c r="G3" s="8"/>
      <c r="H3" s="8"/>
      <c r="I3" s="8"/>
      <c r="J3" s="8"/>
      <c r="K3" s="8"/>
      <c r="L3" s="9"/>
    </row>
    <row r="4" spans="1:12" s="10" customFormat="1" ht="15.75">
      <c r="A4" s="43"/>
      <c r="B4" s="84" t="s">
        <v>142</v>
      </c>
      <c r="C4" s="85"/>
      <c r="D4" s="84"/>
      <c r="E4" s="85"/>
      <c r="F4" s="46"/>
      <c r="G4" s="86"/>
      <c r="H4" s="86"/>
      <c r="I4" s="8"/>
      <c r="J4" s="8"/>
      <c r="K4" s="8"/>
      <c r="L4" s="9"/>
    </row>
    <row r="5" ht="13.5" thickBot="1"/>
    <row r="6" spans="1:11" ht="13.5" thickBot="1">
      <c r="A6" s="47" t="s">
        <v>25</v>
      </c>
      <c r="B6" s="12" t="s">
        <v>2</v>
      </c>
      <c r="C6" s="48"/>
      <c r="D6" s="49"/>
      <c r="E6" s="13"/>
      <c r="F6" s="13"/>
      <c r="G6" s="14"/>
      <c r="H6" s="14"/>
      <c r="I6" s="14"/>
      <c r="J6" s="14"/>
      <c r="K6" s="30"/>
    </row>
    <row r="7" spans="1:11" ht="34.5" customHeight="1">
      <c r="A7" s="1" t="s">
        <v>25</v>
      </c>
      <c r="B7" s="51" t="s">
        <v>26</v>
      </c>
      <c r="C7" s="52" t="s">
        <v>27</v>
      </c>
      <c r="D7" s="53" t="s">
        <v>28</v>
      </c>
      <c r="E7" s="54" t="s">
        <v>4</v>
      </c>
      <c r="F7" s="54" t="s">
        <v>5</v>
      </c>
      <c r="G7" s="55" t="s">
        <v>6</v>
      </c>
      <c r="H7" s="55" t="s">
        <v>7</v>
      </c>
      <c r="I7" s="55" t="s">
        <v>143</v>
      </c>
      <c r="J7" s="87" t="s">
        <v>9</v>
      </c>
      <c r="K7" s="88" t="s">
        <v>10</v>
      </c>
    </row>
    <row r="8" spans="1:11" ht="13.5" customHeight="1" thickBot="1">
      <c r="A8" s="1" t="s">
        <v>25</v>
      </c>
      <c r="B8" s="15"/>
      <c r="C8" s="57"/>
      <c r="D8" s="58" t="s">
        <v>29</v>
      </c>
      <c r="E8" s="16"/>
      <c r="F8" s="16"/>
      <c r="G8" s="17"/>
      <c r="H8" s="17"/>
      <c r="I8" s="17" t="s">
        <v>30</v>
      </c>
      <c r="J8" s="89"/>
      <c r="K8" s="90"/>
    </row>
    <row r="9" spans="1:11" ht="12.75">
      <c r="A9" s="1" t="s">
        <v>25</v>
      </c>
      <c r="B9" s="59" t="s">
        <v>144</v>
      </c>
      <c r="C9" s="60" t="s">
        <v>32</v>
      </c>
      <c r="D9" s="61" t="s">
        <v>145</v>
      </c>
      <c r="E9" s="62">
        <v>2003</v>
      </c>
      <c r="F9" s="62">
        <v>2009</v>
      </c>
      <c r="G9" s="63">
        <v>18000</v>
      </c>
      <c r="H9" s="63">
        <v>0</v>
      </c>
      <c r="I9" s="64">
        <v>0</v>
      </c>
      <c r="J9" s="91">
        <v>1000</v>
      </c>
      <c r="K9" s="92">
        <f>G9-(H9+I9+J9)</f>
        <v>17000</v>
      </c>
    </row>
    <row r="10" spans="1:11" ht="12.75">
      <c r="A10" s="1" t="s">
        <v>25</v>
      </c>
      <c r="B10" s="66"/>
      <c r="C10" s="67"/>
      <c r="D10" s="68" t="s">
        <v>34</v>
      </c>
      <c r="E10" s="69"/>
      <c r="F10" s="69"/>
      <c r="G10" s="70"/>
      <c r="H10" s="70"/>
      <c r="I10" s="71"/>
      <c r="J10" s="93">
        <v>1000</v>
      </c>
      <c r="K10" s="78"/>
    </row>
    <row r="11" spans="1:11" ht="12.75">
      <c r="A11" s="1" t="s">
        <v>25</v>
      </c>
      <c r="B11" s="73" t="s">
        <v>144</v>
      </c>
      <c r="C11" s="74" t="s">
        <v>32</v>
      </c>
      <c r="D11" s="75" t="s">
        <v>146</v>
      </c>
      <c r="E11" s="76">
        <v>2003</v>
      </c>
      <c r="F11" s="76">
        <v>2006</v>
      </c>
      <c r="G11" s="77">
        <v>28500</v>
      </c>
      <c r="H11" s="77">
        <v>0</v>
      </c>
      <c r="I11" s="78">
        <v>0</v>
      </c>
      <c r="J11" s="94">
        <v>2000</v>
      </c>
      <c r="K11" s="78">
        <f>G11-(H11+I11+J11)</f>
        <v>26500</v>
      </c>
    </row>
    <row r="12" spans="1:11" ht="12.75">
      <c r="A12" s="1" t="s">
        <v>25</v>
      </c>
      <c r="B12" s="66"/>
      <c r="C12" s="67"/>
      <c r="D12" s="68" t="s">
        <v>34</v>
      </c>
      <c r="E12" s="69"/>
      <c r="F12" s="69"/>
      <c r="G12" s="70"/>
      <c r="H12" s="70"/>
      <c r="I12" s="71"/>
      <c r="J12" s="93">
        <v>2000</v>
      </c>
      <c r="K12" s="78"/>
    </row>
    <row r="13" spans="1:11" ht="12.75">
      <c r="A13" s="1" t="s">
        <v>25</v>
      </c>
      <c r="B13" s="73" t="s">
        <v>144</v>
      </c>
      <c r="C13" s="74" t="s">
        <v>32</v>
      </c>
      <c r="D13" s="75" t="s">
        <v>147</v>
      </c>
      <c r="E13" s="76">
        <v>2003</v>
      </c>
      <c r="F13" s="76">
        <v>2009</v>
      </c>
      <c r="G13" s="77">
        <v>45500</v>
      </c>
      <c r="H13" s="77">
        <v>0</v>
      </c>
      <c r="I13" s="78">
        <v>0</v>
      </c>
      <c r="J13" s="94">
        <v>1550</v>
      </c>
      <c r="K13" s="78">
        <f>G13-(H13+I13+J13)</f>
        <v>43950</v>
      </c>
    </row>
    <row r="14" spans="1:11" ht="12.75">
      <c r="A14" s="1" t="s">
        <v>25</v>
      </c>
      <c r="B14" s="66"/>
      <c r="C14" s="67"/>
      <c r="D14" s="68" t="s">
        <v>34</v>
      </c>
      <c r="E14" s="69"/>
      <c r="F14" s="69"/>
      <c r="G14" s="70"/>
      <c r="H14" s="70"/>
      <c r="I14" s="71"/>
      <c r="J14" s="93">
        <v>1550</v>
      </c>
      <c r="K14" s="78"/>
    </row>
    <row r="15" spans="1:11" ht="12.75">
      <c r="A15" s="1" t="s">
        <v>25</v>
      </c>
      <c r="B15" s="73" t="s">
        <v>144</v>
      </c>
      <c r="C15" s="74" t="s">
        <v>32</v>
      </c>
      <c r="D15" s="75" t="s">
        <v>148</v>
      </c>
      <c r="E15" s="76">
        <v>2003</v>
      </c>
      <c r="F15" s="76">
        <v>2005</v>
      </c>
      <c r="G15" s="77">
        <v>2500</v>
      </c>
      <c r="H15" s="77">
        <v>0</v>
      </c>
      <c r="I15" s="78">
        <v>0</v>
      </c>
      <c r="J15" s="94">
        <v>150</v>
      </c>
      <c r="K15" s="78">
        <f>G15-(H15+I15+J15)</f>
        <v>2350</v>
      </c>
    </row>
    <row r="16" spans="1:11" ht="12.75">
      <c r="A16" s="1" t="s">
        <v>25</v>
      </c>
      <c r="B16" s="66"/>
      <c r="C16" s="67"/>
      <c r="D16" s="68" t="s">
        <v>34</v>
      </c>
      <c r="E16" s="69"/>
      <c r="F16" s="69"/>
      <c r="G16" s="70"/>
      <c r="H16" s="70"/>
      <c r="I16" s="71"/>
      <c r="J16" s="93">
        <v>150</v>
      </c>
      <c r="K16" s="78"/>
    </row>
    <row r="17" spans="1:11" ht="12.75">
      <c r="A17" s="1" t="s">
        <v>25</v>
      </c>
      <c r="B17" s="73" t="s">
        <v>144</v>
      </c>
      <c r="C17" s="74" t="s">
        <v>32</v>
      </c>
      <c r="D17" s="75" t="s">
        <v>149</v>
      </c>
      <c r="E17" s="76">
        <v>2003</v>
      </c>
      <c r="F17" s="76">
        <v>2009</v>
      </c>
      <c r="G17" s="77">
        <v>82500</v>
      </c>
      <c r="H17" s="77">
        <v>0</v>
      </c>
      <c r="I17" s="78">
        <v>0</v>
      </c>
      <c r="J17" s="94">
        <v>500</v>
      </c>
      <c r="K17" s="78">
        <f>G17-(H17+I17+J17)</f>
        <v>82000</v>
      </c>
    </row>
    <row r="18" spans="1:11" ht="12.75">
      <c r="A18" s="1" t="s">
        <v>25</v>
      </c>
      <c r="B18" s="66"/>
      <c r="C18" s="67"/>
      <c r="D18" s="68" t="s">
        <v>34</v>
      </c>
      <c r="E18" s="69"/>
      <c r="F18" s="69"/>
      <c r="G18" s="70"/>
      <c r="H18" s="70"/>
      <c r="I18" s="71"/>
      <c r="J18" s="93">
        <v>500</v>
      </c>
      <c r="K18" s="78"/>
    </row>
    <row r="19" spans="1:11" ht="12.75">
      <c r="A19" s="1" t="s">
        <v>25</v>
      </c>
      <c r="B19" s="73" t="s">
        <v>144</v>
      </c>
      <c r="C19" s="74" t="s">
        <v>32</v>
      </c>
      <c r="D19" s="75" t="s">
        <v>150</v>
      </c>
      <c r="E19" s="76">
        <v>2003</v>
      </c>
      <c r="F19" s="76">
        <v>2004</v>
      </c>
      <c r="G19" s="77">
        <v>4000</v>
      </c>
      <c r="H19" s="77">
        <v>0</v>
      </c>
      <c r="I19" s="78">
        <v>0</v>
      </c>
      <c r="J19" s="94">
        <v>250</v>
      </c>
      <c r="K19" s="78">
        <f>G19-(H19+I19+J19)</f>
        <v>3750</v>
      </c>
    </row>
    <row r="20" spans="1:11" ht="12.75">
      <c r="A20" s="1" t="s">
        <v>25</v>
      </c>
      <c r="B20" s="66"/>
      <c r="C20" s="67"/>
      <c r="D20" s="68" t="s">
        <v>34</v>
      </c>
      <c r="E20" s="69"/>
      <c r="F20" s="69"/>
      <c r="G20" s="70"/>
      <c r="H20" s="70"/>
      <c r="I20" s="71"/>
      <c r="J20" s="93">
        <v>250</v>
      </c>
      <c r="K20" s="78"/>
    </row>
    <row r="21" spans="1:11" ht="12.75">
      <c r="A21" s="1" t="s">
        <v>25</v>
      </c>
      <c r="B21" s="73" t="s">
        <v>144</v>
      </c>
      <c r="C21" s="74" t="s">
        <v>32</v>
      </c>
      <c r="D21" s="75" t="s">
        <v>151</v>
      </c>
      <c r="E21" s="76">
        <v>2003</v>
      </c>
      <c r="F21" s="76">
        <v>2009</v>
      </c>
      <c r="G21" s="77">
        <v>9660</v>
      </c>
      <c r="H21" s="77">
        <v>0</v>
      </c>
      <c r="I21" s="78">
        <v>0</v>
      </c>
      <c r="J21" s="94">
        <v>2140</v>
      </c>
      <c r="K21" s="78">
        <f>G21-(H21+I21+J21)</f>
        <v>7520</v>
      </c>
    </row>
    <row r="22" spans="1:11" ht="12.75">
      <c r="A22" s="1" t="s">
        <v>25</v>
      </c>
      <c r="B22" s="66"/>
      <c r="C22" s="67"/>
      <c r="D22" s="68" t="s">
        <v>34</v>
      </c>
      <c r="E22" s="69"/>
      <c r="F22" s="69"/>
      <c r="G22" s="70"/>
      <c r="H22" s="70"/>
      <c r="I22" s="71"/>
      <c r="J22" s="93">
        <v>2140</v>
      </c>
      <c r="K22" s="78"/>
    </row>
    <row r="23" spans="1:11" ht="12.75">
      <c r="A23" s="1" t="s">
        <v>25</v>
      </c>
      <c r="B23" s="73" t="s">
        <v>144</v>
      </c>
      <c r="C23" s="74" t="s">
        <v>152</v>
      </c>
      <c r="D23" s="75" t="s">
        <v>153</v>
      </c>
      <c r="E23" s="76">
        <v>1998</v>
      </c>
      <c r="F23" s="76">
        <v>2005</v>
      </c>
      <c r="G23" s="77">
        <v>31262</v>
      </c>
      <c r="H23" s="77">
        <v>2070</v>
      </c>
      <c r="I23" s="78">
        <f>1+9500</f>
        <v>9501</v>
      </c>
      <c r="J23" s="94">
        <v>11470</v>
      </c>
      <c r="K23" s="78">
        <f>G23-(H23+I23+J23)</f>
        <v>8221</v>
      </c>
    </row>
    <row r="24" spans="1:11" ht="12.75">
      <c r="A24" s="1" t="s">
        <v>25</v>
      </c>
      <c r="B24" s="66"/>
      <c r="C24" s="67"/>
      <c r="D24" s="68" t="s">
        <v>34</v>
      </c>
      <c r="E24" s="69"/>
      <c r="F24" s="69"/>
      <c r="G24" s="70"/>
      <c r="H24" s="70"/>
      <c r="I24" s="71"/>
      <c r="J24" s="93">
        <v>11470</v>
      </c>
      <c r="K24" s="78"/>
    </row>
    <row r="25" spans="1:11" ht="12.75">
      <c r="A25" s="1" t="s">
        <v>25</v>
      </c>
      <c r="B25" s="73" t="s">
        <v>144</v>
      </c>
      <c r="C25" s="74" t="s">
        <v>154</v>
      </c>
      <c r="D25" s="75" t="s">
        <v>155</v>
      </c>
      <c r="E25" s="76">
        <v>2002</v>
      </c>
      <c r="F25" s="76">
        <v>2004</v>
      </c>
      <c r="G25" s="77">
        <v>14200</v>
      </c>
      <c r="H25" s="77">
        <v>0</v>
      </c>
      <c r="I25" s="78">
        <v>12.6</v>
      </c>
      <c r="J25" s="94">
        <v>990</v>
      </c>
      <c r="K25" s="78">
        <f>G25-(H25+I25+J25)</f>
        <v>13197.4</v>
      </c>
    </row>
    <row r="26" spans="1:11" ht="12.75">
      <c r="A26" s="1" t="s">
        <v>25</v>
      </c>
      <c r="B26" s="66"/>
      <c r="C26" s="67"/>
      <c r="D26" s="68" t="s">
        <v>34</v>
      </c>
      <c r="E26" s="69"/>
      <c r="F26" s="69"/>
      <c r="G26" s="70"/>
      <c r="H26" s="70"/>
      <c r="I26" s="71"/>
      <c r="J26" s="93">
        <v>990</v>
      </c>
      <c r="K26" s="78"/>
    </row>
    <row r="27" spans="1:11" ht="12.75">
      <c r="A27" s="1" t="s">
        <v>25</v>
      </c>
      <c r="B27" s="73" t="s">
        <v>156</v>
      </c>
      <c r="C27" s="74" t="s">
        <v>157</v>
      </c>
      <c r="D27" s="75" t="s">
        <v>158</v>
      </c>
      <c r="E27" s="76">
        <v>1995</v>
      </c>
      <c r="F27" s="76">
        <v>2004</v>
      </c>
      <c r="G27" s="77">
        <v>316058</v>
      </c>
      <c r="H27" s="77">
        <v>168187</v>
      </c>
      <c r="I27" s="78">
        <v>30000</v>
      </c>
      <c r="J27" s="94">
        <v>55300</v>
      </c>
      <c r="K27" s="78">
        <f>G27-(H27+I27+J27)</f>
        <v>62571</v>
      </c>
    </row>
    <row r="28" spans="1:11" ht="12.75">
      <c r="A28" s="1" t="s">
        <v>25</v>
      </c>
      <c r="B28" s="66"/>
      <c r="C28" s="67"/>
      <c r="D28" s="68" t="s">
        <v>34</v>
      </c>
      <c r="E28" s="69"/>
      <c r="F28" s="69"/>
      <c r="G28" s="70"/>
      <c r="H28" s="70"/>
      <c r="I28" s="71"/>
      <c r="J28" s="93">
        <v>55300</v>
      </c>
      <c r="K28" s="78"/>
    </row>
    <row r="29" spans="1:11" ht="12.75">
      <c r="A29" s="1" t="s">
        <v>25</v>
      </c>
      <c r="B29" s="73" t="s">
        <v>159</v>
      </c>
      <c r="C29" s="74" t="s">
        <v>32</v>
      </c>
      <c r="D29" s="75" t="s">
        <v>160</v>
      </c>
      <c r="E29" s="76">
        <v>2002</v>
      </c>
      <c r="F29" s="76">
        <v>2007</v>
      </c>
      <c r="G29" s="77">
        <v>3500</v>
      </c>
      <c r="H29" s="77">
        <v>0</v>
      </c>
      <c r="I29" s="78">
        <v>0</v>
      </c>
      <c r="J29" s="94">
        <v>500</v>
      </c>
      <c r="K29" s="78">
        <f>G29-(H29+I29+J29)</f>
        <v>3000</v>
      </c>
    </row>
    <row r="30" spans="1:11" ht="12.75">
      <c r="A30" s="1" t="s">
        <v>25</v>
      </c>
      <c r="B30" s="66"/>
      <c r="C30" s="67"/>
      <c r="D30" s="68" t="s">
        <v>34</v>
      </c>
      <c r="E30" s="69"/>
      <c r="F30" s="69"/>
      <c r="G30" s="70"/>
      <c r="H30" s="70"/>
      <c r="I30" s="71"/>
      <c r="J30" s="93">
        <v>500</v>
      </c>
      <c r="K30" s="78"/>
    </row>
    <row r="31" spans="1:11" ht="12.75">
      <c r="A31" s="1" t="s">
        <v>25</v>
      </c>
      <c r="B31" s="73" t="s">
        <v>161</v>
      </c>
      <c r="C31" s="74" t="s">
        <v>162</v>
      </c>
      <c r="D31" s="75" t="s">
        <v>163</v>
      </c>
      <c r="E31" s="76">
        <v>1992</v>
      </c>
      <c r="F31" s="76">
        <v>2003</v>
      </c>
      <c r="G31" s="77">
        <v>330472.2</v>
      </c>
      <c r="H31" s="77">
        <v>266381.2</v>
      </c>
      <c r="I31" s="78">
        <v>21000</v>
      </c>
      <c r="J31" s="94">
        <v>20000</v>
      </c>
      <c r="K31" s="78">
        <f>G31-(H31+I31+J31)</f>
        <v>23091</v>
      </c>
    </row>
    <row r="32" spans="1:11" ht="12.75">
      <c r="A32" s="1" t="s">
        <v>25</v>
      </c>
      <c r="B32" s="66"/>
      <c r="C32" s="67"/>
      <c r="D32" s="68" t="s">
        <v>34</v>
      </c>
      <c r="E32" s="69"/>
      <c r="F32" s="69"/>
      <c r="G32" s="70"/>
      <c r="H32" s="70"/>
      <c r="I32" s="71"/>
      <c r="J32" s="93">
        <v>20000</v>
      </c>
      <c r="K32" s="78"/>
    </row>
    <row r="33" spans="1:11" ht="12.75">
      <c r="A33" s="1" t="s">
        <v>25</v>
      </c>
      <c r="B33" s="73" t="s">
        <v>164</v>
      </c>
      <c r="C33" s="74" t="s">
        <v>32</v>
      </c>
      <c r="D33" s="75" t="s">
        <v>165</v>
      </c>
      <c r="E33" s="76">
        <v>2003</v>
      </c>
      <c r="F33" s="76">
        <v>2005</v>
      </c>
      <c r="G33" s="77">
        <v>17500</v>
      </c>
      <c r="H33" s="77">
        <v>0</v>
      </c>
      <c r="I33" s="78">
        <v>0</v>
      </c>
      <c r="J33" s="94">
        <v>1600</v>
      </c>
      <c r="K33" s="78">
        <f>G33-(H33+I33+J33)</f>
        <v>15900</v>
      </c>
    </row>
    <row r="34" spans="1:11" ht="12.75">
      <c r="A34" s="1" t="s">
        <v>25</v>
      </c>
      <c r="B34" s="66"/>
      <c r="C34" s="67"/>
      <c r="D34" s="68" t="s">
        <v>34</v>
      </c>
      <c r="E34" s="69"/>
      <c r="F34" s="69"/>
      <c r="G34" s="70"/>
      <c r="H34" s="70"/>
      <c r="I34" s="71"/>
      <c r="J34" s="93">
        <v>1600</v>
      </c>
      <c r="K34" s="78"/>
    </row>
    <row r="35" spans="1:11" ht="12.75">
      <c r="A35" s="1" t="s">
        <v>25</v>
      </c>
      <c r="B35" s="73" t="s">
        <v>164</v>
      </c>
      <c r="C35" s="74" t="s">
        <v>32</v>
      </c>
      <c r="D35" s="75" t="s">
        <v>166</v>
      </c>
      <c r="E35" s="76">
        <v>2002</v>
      </c>
      <c r="F35" s="76">
        <v>2006</v>
      </c>
      <c r="G35" s="77">
        <v>51775</v>
      </c>
      <c r="H35" s="77">
        <v>0</v>
      </c>
      <c r="I35" s="78">
        <v>0</v>
      </c>
      <c r="J35" s="94">
        <v>12000</v>
      </c>
      <c r="K35" s="78">
        <f>G35-(H35+I35+J35)</f>
        <v>39775</v>
      </c>
    </row>
    <row r="36" spans="1:11" ht="12.75">
      <c r="A36" s="1" t="s">
        <v>25</v>
      </c>
      <c r="B36" s="66"/>
      <c r="C36" s="67"/>
      <c r="D36" s="68" t="s">
        <v>34</v>
      </c>
      <c r="E36" s="69"/>
      <c r="F36" s="69"/>
      <c r="G36" s="70"/>
      <c r="H36" s="70"/>
      <c r="I36" s="71"/>
      <c r="J36" s="93">
        <v>12000</v>
      </c>
      <c r="K36" s="78"/>
    </row>
    <row r="37" spans="1:11" ht="12.75">
      <c r="A37" s="1" t="s">
        <v>25</v>
      </c>
      <c r="B37" s="73" t="s">
        <v>167</v>
      </c>
      <c r="C37" s="74" t="s">
        <v>168</v>
      </c>
      <c r="D37" s="75" t="s">
        <v>169</v>
      </c>
      <c r="E37" s="76">
        <v>1992</v>
      </c>
      <c r="F37" s="76">
        <v>2005</v>
      </c>
      <c r="G37" s="77">
        <v>376000</v>
      </c>
      <c r="H37" s="77">
        <v>274054</v>
      </c>
      <c r="I37" s="78">
        <v>13000</v>
      </c>
      <c r="J37" s="94">
        <v>15500</v>
      </c>
      <c r="K37" s="78">
        <f>G37-(H37+I37+J37)</f>
        <v>73446</v>
      </c>
    </row>
    <row r="38" spans="1:11" ht="12.75">
      <c r="A38" s="1" t="s">
        <v>25</v>
      </c>
      <c r="B38" s="66"/>
      <c r="C38" s="67"/>
      <c r="D38" s="68" t="s">
        <v>34</v>
      </c>
      <c r="E38" s="69"/>
      <c r="F38" s="69"/>
      <c r="G38" s="70"/>
      <c r="H38" s="70"/>
      <c r="I38" s="71"/>
      <c r="J38" s="93">
        <v>15500</v>
      </c>
      <c r="K38" s="78"/>
    </row>
    <row r="39" spans="1:11" ht="12.75">
      <c r="A39" s="1" t="s">
        <v>25</v>
      </c>
      <c r="B39" s="73" t="s">
        <v>170</v>
      </c>
      <c r="C39" s="74" t="s">
        <v>32</v>
      </c>
      <c r="D39" s="75" t="s">
        <v>171</v>
      </c>
      <c r="E39" s="76">
        <v>2003</v>
      </c>
      <c r="F39" s="76">
        <v>2004</v>
      </c>
      <c r="G39" s="77">
        <v>10033</v>
      </c>
      <c r="H39" s="77">
        <v>0</v>
      </c>
      <c r="I39" s="78">
        <v>0</v>
      </c>
      <c r="J39" s="94">
        <v>1000</v>
      </c>
      <c r="K39" s="78">
        <f>G39-(H39+I39+J39)</f>
        <v>9033</v>
      </c>
    </row>
    <row r="40" spans="1:11" ht="12.75">
      <c r="A40" s="1" t="s">
        <v>25</v>
      </c>
      <c r="B40" s="66"/>
      <c r="C40" s="67"/>
      <c r="D40" s="68" t="s">
        <v>34</v>
      </c>
      <c r="E40" s="69"/>
      <c r="F40" s="69"/>
      <c r="G40" s="70"/>
      <c r="H40" s="70"/>
      <c r="I40" s="71"/>
      <c r="J40" s="93">
        <v>1000</v>
      </c>
      <c r="K40" s="78"/>
    </row>
    <row r="41" spans="1:11" ht="12.75">
      <c r="A41" s="1" t="s">
        <v>25</v>
      </c>
      <c r="B41" s="73" t="s">
        <v>172</v>
      </c>
      <c r="C41" s="74" t="s">
        <v>32</v>
      </c>
      <c r="D41" s="75" t="s">
        <v>173</v>
      </c>
      <c r="E41" s="76">
        <v>2003</v>
      </c>
      <c r="F41" s="76">
        <v>2004</v>
      </c>
      <c r="G41" s="77">
        <v>48435.29</v>
      </c>
      <c r="H41" s="77">
        <v>0</v>
      </c>
      <c r="I41" s="78">
        <v>0</v>
      </c>
      <c r="J41" s="94">
        <v>12480</v>
      </c>
      <c r="K41" s="78">
        <f>G41-(H41+I41+J41)</f>
        <v>35955.29</v>
      </c>
    </row>
    <row r="42" spans="1:11" ht="12.75">
      <c r="A42" s="1" t="s">
        <v>25</v>
      </c>
      <c r="B42" s="66"/>
      <c r="C42" s="67"/>
      <c r="D42" s="68" t="s">
        <v>34</v>
      </c>
      <c r="E42" s="69"/>
      <c r="F42" s="69"/>
      <c r="G42" s="70"/>
      <c r="H42" s="70"/>
      <c r="I42" s="71"/>
      <c r="J42" s="93">
        <v>12480</v>
      </c>
      <c r="K42" s="78"/>
    </row>
    <row r="43" spans="1:11" ht="12.75">
      <c r="A43" s="1" t="s">
        <v>25</v>
      </c>
      <c r="B43" s="73" t="s">
        <v>172</v>
      </c>
      <c r="C43" s="74" t="s">
        <v>174</v>
      </c>
      <c r="D43" s="75" t="s">
        <v>175</v>
      </c>
      <c r="E43" s="76">
        <v>1992</v>
      </c>
      <c r="F43" s="76">
        <v>2003</v>
      </c>
      <c r="G43" s="77">
        <v>511704</v>
      </c>
      <c r="H43" s="77">
        <v>441704</v>
      </c>
      <c r="I43" s="78">
        <v>55000</v>
      </c>
      <c r="J43" s="94">
        <v>15000</v>
      </c>
      <c r="K43" s="78">
        <f>G43-(H43+I43+J43)</f>
        <v>0</v>
      </c>
    </row>
    <row r="44" spans="1:11" ht="12.75">
      <c r="A44" s="1" t="s">
        <v>25</v>
      </c>
      <c r="B44" s="66"/>
      <c r="C44" s="67"/>
      <c r="D44" s="68" t="s">
        <v>34</v>
      </c>
      <c r="E44" s="69"/>
      <c r="F44" s="69"/>
      <c r="G44" s="70"/>
      <c r="H44" s="70"/>
      <c r="I44" s="71"/>
      <c r="J44" s="93">
        <v>15000</v>
      </c>
      <c r="K44" s="78"/>
    </row>
    <row r="45" spans="1:11" ht="12.75">
      <c r="A45" s="1" t="s">
        <v>25</v>
      </c>
      <c r="B45" s="73" t="s">
        <v>176</v>
      </c>
      <c r="C45" s="74" t="s">
        <v>32</v>
      </c>
      <c r="D45" s="75" t="s">
        <v>177</v>
      </c>
      <c r="E45" s="76">
        <v>2002</v>
      </c>
      <c r="F45" s="76">
        <v>2003</v>
      </c>
      <c r="G45" s="77">
        <v>150</v>
      </c>
      <c r="H45" s="77">
        <v>0</v>
      </c>
      <c r="I45" s="78">
        <v>0</v>
      </c>
      <c r="J45" s="94">
        <v>150</v>
      </c>
      <c r="K45" s="78">
        <f>G45-(H45+I45+J45)</f>
        <v>0</v>
      </c>
    </row>
    <row r="46" spans="1:11" ht="12.75">
      <c r="A46" s="1" t="s">
        <v>25</v>
      </c>
      <c r="B46" s="66"/>
      <c r="C46" s="67"/>
      <c r="D46" s="68" t="s">
        <v>34</v>
      </c>
      <c r="E46" s="69"/>
      <c r="F46" s="69"/>
      <c r="G46" s="70"/>
      <c r="H46" s="70"/>
      <c r="I46" s="71"/>
      <c r="J46" s="93">
        <v>150</v>
      </c>
      <c r="K46" s="78"/>
    </row>
    <row r="47" spans="1:11" ht="12.75">
      <c r="A47" s="1" t="s">
        <v>25</v>
      </c>
      <c r="B47" s="73" t="s">
        <v>178</v>
      </c>
      <c r="C47" s="74" t="s">
        <v>32</v>
      </c>
      <c r="D47" s="75" t="s">
        <v>179</v>
      </c>
      <c r="E47" s="76">
        <v>2003</v>
      </c>
      <c r="F47" s="76">
        <v>2003</v>
      </c>
      <c r="G47" s="77">
        <v>2000</v>
      </c>
      <c r="H47" s="77">
        <v>0</v>
      </c>
      <c r="I47" s="78">
        <v>0</v>
      </c>
      <c r="J47" s="94">
        <v>2000</v>
      </c>
      <c r="K47" s="78">
        <f>G47-(H47+I47+J47)</f>
        <v>0</v>
      </c>
    </row>
    <row r="48" spans="1:11" ht="12.75">
      <c r="A48" s="1" t="s">
        <v>25</v>
      </c>
      <c r="B48" s="66"/>
      <c r="C48" s="67"/>
      <c r="D48" s="68" t="s">
        <v>34</v>
      </c>
      <c r="E48" s="69"/>
      <c r="F48" s="69"/>
      <c r="G48" s="70"/>
      <c r="H48" s="70"/>
      <c r="I48" s="71"/>
      <c r="J48" s="93">
        <v>2000</v>
      </c>
      <c r="K48" s="78"/>
    </row>
    <row r="49" spans="1:11" ht="12.75">
      <c r="A49" s="1" t="s">
        <v>25</v>
      </c>
      <c r="B49" s="73" t="s">
        <v>178</v>
      </c>
      <c r="C49" s="74" t="s">
        <v>180</v>
      </c>
      <c r="D49" s="75" t="s">
        <v>181</v>
      </c>
      <c r="E49" s="76">
        <v>1993</v>
      </c>
      <c r="F49" s="76">
        <v>2003</v>
      </c>
      <c r="G49" s="77">
        <v>146376.8</v>
      </c>
      <c r="H49" s="77">
        <v>138376.8</v>
      </c>
      <c r="I49" s="78">
        <v>7200</v>
      </c>
      <c r="J49" s="94">
        <v>800</v>
      </c>
      <c r="K49" s="78">
        <f>G49-(H49+I49+J49)</f>
        <v>0</v>
      </c>
    </row>
    <row r="50" spans="1:11" ht="12.75">
      <c r="A50" s="1" t="s">
        <v>25</v>
      </c>
      <c r="B50" s="66"/>
      <c r="C50" s="67"/>
      <c r="D50" s="68" t="s">
        <v>34</v>
      </c>
      <c r="E50" s="69"/>
      <c r="F50" s="69"/>
      <c r="G50" s="70"/>
      <c r="H50" s="70"/>
      <c r="I50" s="71"/>
      <c r="J50" s="93">
        <v>800</v>
      </c>
      <c r="K50" s="78"/>
    </row>
    <row r="51" spans="1:11" ht="12.75">
      <c r="A51" s="1" t="s">
        <v>25</v>
      </c>
      <c r="B51" s="73" t="s">
        <v>182</v>
      </c>
      <c r="C51" s="74" t="s">
        <v>32</v>
      </c>
      <c r="D51" s="75" t="s">
        <v>183</v>
      </c>
      <c r="E51" s="76">
        <v>2001</v>
      </c>
      <c r="F51" s="76">
        <v>2003</v>
      </c>
      <c r="G51" s="77">
        <v>2125</v>
      </c>
      <c r="H51" s="77">
        <v>0</v>
      </c>
      <c r="I51" s="78">
        <v>0</v>
      </c>
      <c r="J51" s="94">
        <v>1000</v>
      </c>
      <c r="K51" s="78">
        <f>G51-(H51+I51+J51)</f>
        <v>1125</v>
      </c>
    </row>
    <row r="52" spans="1:11" ht="12.75">
      <c r="A52" s="1" t="s">
        <v>25</v>
      </c>
      <c r="B52" s="66"/>
      <c r="C52" s="67"/>
      <c r="D52" s="68" t="s">
        <v>34</v>
      </c>
      <c r="E52" s="69"/>
      <c r="F52" s="69"/>
      <c r="G52" s="70"/>
      <c r="H52" s="70"/>
      <c r="I52" s="71"/>
      <c r="J52" s="93">
        <v>1000</v>
      </c>
      <c r="K52" s="78"/>
    </row>
    <row r="53" spans="1:11" ht="12.75">
      <c r="A53" s="1" t="s">
        <v>25</v>
      </c>
      <c r="B53" s="73" t="s">
        <v>184</v>
      </c>
      <c r="C53" s="74" t="s">
        <v>185</v>
      </c>
      <c r="D53" s="75" t="s">
        <v>186</v>
      </c>
      <c r="E53" s="76">
        <v>1999</v>
      </c>
      <c r="F53" s="76">
        <v>2009</v>
      </c>
      <c r="G53" s="77">
        <v>44040</v>
      </c>
      <c r="H53" s="77">
        <v>3881</v>
      </c>
      <c r="I53" s="78">
        <v>4040</v>
      </c>
      <c r="J53" s="94">
        <v>4000</v>
      </c>
      <c r="K53" s="78">
        <f>G53-(H53+I53+J53)</f>
        <v>32119</v>
      </c>
    </row>
    <row r="54" spans="1:11" ht="12.75">
      <c r="A54" s="1" t="s">
        <v>25</v>
      </c>
      <c r="B54" s="66"/>
      <c r="C54" s="67"/>
      <c r="D54" s="68" t="s">
        <v>34</v>
      </c>
      <c r="E54" s="69"/>
      <c r="F54" s="69"/>
      <c r="G54" s="70"/>
      <c r="H54" s="70"/>
      <c r="I54" s="71"/>
      <c r="J54" s="93">
        <v>4000</v>
      </c>
      <c r="K54" s="78"/>
    </row>
    <row r="55" spans="1:11" ht="12.75">
      <c r="A55" s="1" t="s">
        <v>25</v>
      </c>
      <c r="B55" s="73" t="s">
        <v>187</v>
      </c>
      <c r="C55" s="74" t="s">
        <v>32</v>
      </c>
      <c r="D55" s="75" t="s">
        <v>188</v>
      </c>
      <c r="E55" s="76">
        <v>2003</v>
      </c>
      <c r="F55" s="76">
        <v>2003</v>
      </c>
      <c r="G55" s="77">
        <v>5000</v>
      </c>
      <c r="H55" s="77">
        <v>0</v>
      </c>
      <c r="I55" s="78">
        <v>0</v>
      </c>
      <c r="J55" s="94">
        <v>2597</v>
      </c>
      <c r="K55" s="78">
        <f>G55-(H55+I55+J55)</f>
        <v>2403</v>
      </c>
    </row>
    <row r="56" spans="1:11" ht="12.75">
      <c r="A56" s="1" t="s">
        <v>25</v>
      </c>
      <c r="B56" s="66"/>
      <c r="C56" s="67"/>
      <c r="D56" s="68" t="s">
        <v>34</v>
      </c>
      <c r="E56" s="69"/>
      <c r="F56" s="69"/>
      <c r="G56" s="70"/>
      <c r="H56" s="70"/>
      <c r="I56" s="71"/>
      <c r="J56" s="93">
        <v>2597</v>
      </c>
      <c r="K56" s="78"/>
    </row>
    <row r="57" spans="1:11" ht="12.75">
      <c r="A57" s="1" t="s">
        <v>25</v>
      </c>
      <c r="B57" s="73" t="s">
        <v>187</v>
      </c>
      <c r="C57" s="74" t="s">
        <v>32</v>
      </c>
      <c r="D57" s="75" t="s">
        <v>189</v>
      </c>
      <c r="E57" s="76">
        <v>2003</v>
      </c>
      <c r="F57" s="76">
        <v>2005</v>
      </c>
      <c r="G57" s="77">
        <v>7000</v>
      </c>
      <c r="H57" s="77">
        <v>0</v>
      </c>
      <c r="I57" s="78">
        <v>0</v>
      </c>
      <c r="J57" s="94">
        <v>519.4</v>
      </c>
      <c r="K57" s="78">
        <f>G57-(H57+I57+J57)</f>
        <v>6480.6</v>
      </c>
    </row>
    <row r="58" spans="1:11" ht="12.75">
      <c r="A58" s="1" t="s">
        <v>25</v>
      </c>
      <c r="B58" s="66"/>
      <c r="C58" s="67"/>
      <c r="D58" s="68" t="s">
        <v>34</v>
      </c>
      <c r="E58" s="69"/>
      <c r="F58" s="69"/>
      <c r="G58" s="70"/>
      <c r="H58" s="70"/>
      <c r="I58" s="71"/>
      <c r="J58" s="93">
        <v>519.4</v>
      </c>
      <c r="K58" s="78"/>
    </row>
    <row r="59" spans="1:11" ht="12.75">
      <c r="A59" s="1" t="s">
        <v>25</v>
      </c>
      <c r="B59" s="73" t="s">
        <v>187</v>
      </c>
      <c r="C59" s="74" t="s">
        <v>32</v>
      </c>
      <c r="D59" s="75" t="s">
        <v>190</v>
      </c>
      <c r="E59" s="76">
        <v>2004</v>
      </c>
      <c r="F59" s="76">
        <v>2004</v>
      </c>
      <c r="G59" s="77">
        <v>3000</v>
      </c>
      <c r="H59" s="77">
        <v>0</v>
      </c>
      <c r="I59" s="78">
        <v>0</v>
      </c>
      <c r="J59" s="94">
        <v>1558.2</v>
      </c>
      <c r="K59" s="78">
        <f>G59-(H59+I59+J59)</f>
        <v>1441.8</v>
      </c>
    </row>
    <row r="60" spans="1:11" ht="12.75">
      <c r="A60" s="1" t="s">
        <v>25</v>
      </c>
      <c r="B60" s="66"/>
      <c r="C60" s="67"/>
      <c r="D60" s="68" t="s">
        <v>34</v>
      </c>
      <c r="E60" s="69"/>
      <c r="F60" s="69"/>
      <c r="G60" s="70"/>
      <c r="H60" s="70"/>
      <c r="I60" s="71"/>
      <c r="J60" s="93">
        <v>1558.2</v>
      </c>
      <c r="K60" s="78"/>
    </row>
    <row r="61" spans="1:11" ht="12.75">
      <c r="A61" s="1" t="s">
        <v>25</v>
      </c>
      <c r="B61" s="73" t="s">
        <v>187</v>
      </c>
      <c r="C61" s="74" t="s">
        <v>191</v>
      </c>
      <c r="D61" s="75" t="s">
        <v>192</v>
      </c>
      <c r="E61" s="76">
        <v>2002</v>
      </c>
      <c r="F61" s="76">
        <v>2004</v>
      </c>
      <c r="G61" s="77">
        <v>21000</v>
      </c>
      <c r="H61" s="77">
        <v>0</v>
      </c>
      <c r="I61" s="78">
        <v>1000</v>
      </c>
      <c r="J61" s="94">
        <v>5194</v>
      </c>
      <c r="K61" s="78">
        <f>G61-(H61+I61+J61)</f>
        <v>14806</v>
      </c>
    </row>
    <row r="62" spans="1:11" ht="12.75">
      <c r="A62" s="1" t="s">
        <v>25</v>
      </c>
      <c r="B62" s="66"/>
      <c r="C62" s="67"/>
      <c r="D62" s="68" t="s">
        <v>34</v>
      </c>
      <c r="E62" s="69"/>
      <c r="F62" s="69"/>
      <c r="G62" s="70"/>
      <c r="H62" s="70"/>
      <c r="I62" s="71"/>
      <c r="J62" s="93">
        <v>5194</v>
      </c>
      <c r="K62" s="78"/>
    </row>
    <row r="63" spans="1:11" ht="12.75">
      <c r="A63" s="1" t="s">
        <v>25</v>
      </c>
      <c r="B63" s="73" t="s">
        <v>187</v>
      </c>
      <c r="C63" s="74" t="s">
        <v>193</v>
      </c>
      <c r="D63" s="75" t="s">
        <v>151</v>
      </c>
      <c r="E63" s="76">
        <v>2002</v>
      </c>
      <c r="F63" s="76">
        <v>2009</v>
      </c>
      <c r="G63" s="77">
        <v>93200</v>
      </c>
      <c r="H63" s="77">
        <v>0</v>
      </c>
      <c r="I63" s="78">
        <v>4000</v>
      </c>
      <c r="J63" s="94">
        <v>5000</v>
      </c>
      <c r="K63" s="78">
        <f>G63-(H63+I63+J63)</f>
        <v>84200</v>
      </c>
    </row>
    <row r="64" spans="1:11" ht="12.75">
      <c r="A64" s="1" t="s">
        <v>25</v>
      </c>
      <c r="B64" s="66"/>
      <c r="C64" s="67"/>
      <c r="D64" s="68" t="s">
        <v>34</v>
      </c>
      <c r="E64" s="69"/>
      <c r="F64" s="69"/>
      <c r="G64" s="70"/>
      <c r="H64" s="70"/>
      <c r="I64" s="71"/>
      <c r="J64" s="93">
        <v>5000</v>
      </c>
      <c r="K64" s="78"/>
    </row>
    <row r="65" spans="1:11" ht="12.75">
      <c r="A65" s="1" t="s">
        <v>25</v>
      </c>
      <c r="B65" s="73" t="s">
        <v>187</v>
      </c>
      <c r="C65" s="74" t="s">
        <v>194</v>
      </c>
      <c r="D65" s="75" t="s">
        <v>195</v>
      </c>
      <c r="E65" s="76">
        <v>2002</v>
      </c>
      <c r="F65" s="76">
        <v>2003</v>
      </c>
      <c r="G65" s="77">
        <v>25469</v>
      </c>
      <c r="H65" s="77">
        <v>599</v>
      </c>
      <c r="I65" s="78">
        <v>6361.4</v>
      </c>
      <c r="J65" s="94">
        <v>7016.6</v>
      </c>
      <c r="K65" s="78">
        <f>G65-(H65+I65+J65)</f>
        <v>11492</v>
      </c>
    </row>
    <row r="66" spans="1:11" ht="12.75">
      <c r="A66" s="1" t="s">
        <v>25</v>
      </c>
      <c r="B66" s="66"/>
      <c r="C66" s="67"/>
      <c r="D66" s="68" t="s">
        <v>34</v>
      </c>
      <c r="E66" s="69"/>
      <c r="F66" s="69"/>
      <c r="G66" s="70"/>
      <c r="H66" s="70"/>
      <c r="I66" s="71"/>
      <c r="J66" s="93">
        <v>7016.6</v>
      </c>
      <c r="K66" s="78"/>
    </row>
    <row r="67" spans="1:11" ht="12.75">
      <c r="A67" s="1" t="s">
        <v>25</v>
      </c>
      <c r="B67" s="73" t="s">
        <v>187</v>
      </c>
      <c r="C67" s="74" t="s">
        <v>196</v>
      </c>
      <c r="D67" s="75" t="s">
        <v>197</v>
      </c>
      <c r="E67" s="76">
        <v>2002</v>
      </c>
      <c r="F67" s="76">
        <v>2003</v>
      </c>
      <c r="G67" s="77">
        <v>4000</v>
      </c>
      <c r="H67" s="77">
        <v>0</v>
      </c>
      <c r="I67" s="78">
        <v>3000</v>
      </c>
      <c r="J67" s="94">
        <v>519.4</v>
      </c>
      <c r="K67" s="78">
        <f>G67-(H67+I67+J67)</f>
        <v>480.5999999999999</v>
      </c>
    </row>
    <row r="68" spans="1:11" ht="12.75">
      <c r="A68" s="1" t="s">
        <v>25</v>
      </c>
      <c r="B68" s="66"/>
      <c r="C68" s="67"/>
      <c r="D68" s="68" t="s">
        <v>34</v>
      </c>
      <c r="E68" s="69"/>
      <c r="F68" s="69"/>
      <c r="G68" s="70"/>
      <c r="H68" s="70"/>
      <c r="I68" s="71"/>
      <c r="J68" s="93">
        <v>519.4</v>
      </c>
      <c r="K68" s="78"/>
    </row>
    <row r="69" spans="1:11" ht="12.75">
      <c r="A69" s="1" t="s">
        <v>25</v>
      </c>
      <c r="B69" s="73" t="s">
        <v>31</v>
      </c>
      <c r="C69" s="74" t="s">
        <v>198</v>
      </c>
      <c r="D69" s="75" t="s">
        <v>199</v>
      </c>
      <c r="E69" s="76">
        <v>1995</v>
      </c>
      <c r="F69" s="76">
        <v>2004</v>
      </c>
      <c r="G69" s="77">
        <v>60375</v>
      </c>
      <c r="H69" s="77">
        <v>17374.5</v>
      </c>
      <c r="I69" s="78">
        <f>11000-2000</f>
        <v>9000</v>
      </c>
      <c r="J69" s="94">
        <v>4050</v>
      </c>
      <c r="K69" s="78">
        <f>G69-(H69+I69+J69)</f>
        <v>29950.5</v>
      </c>
    </row>
    <row r="70" spans="1:11" ht="12.75">
      <c r="A70" s="1" t="s">
        <v>25</v>
      </c>
      <c r="B70" s="66"/>
      <c r="C70" s="67"/>
      <c r="D70" s="68" t="s">
        <v>34</v>
      </c>
      <c r="E70" s="69"/>
      <c r="F70" s="69"/>
      <c r="G70" s="70"/>
      <c r="H70" s="70"/>
      <c r="I70" s="71"/>
      <c r="J70" s="93">
        <v>4050</v>
      </c>
      <c r="K70" s="78"/>
    </row>
    <row r="71" spans="1:11" ht="12.75">
      <c r="A71" s="1" t="s">
        <v>25</v>
      </c>
      <c r="B71" s="73" t="s">
        <v>31</v>
      </c>
      <c r="C71" s="74" t="s">
        <v>200</v>
      </c>
      <c r="D71" s="75" t="s">
        <v>201</v>
      </c>
      <c r="E71" s="76">
        <v>1996</v>
      </c>
      <c r="F71" s="76">
        <v>2005</v>
      </c>
      <c r="G71" s="77">
        <v>302015</v>
      </c>
      <c r="H71" s="77">
        <v>164157.73</v>
      </c>
      <c r="I71" s="78">
        <v>19800</v>
      </c>
      <c r="J71" s="94">
        <v>27000</v>
      </c>
      <c r="K71" s="78">
        <f>G71-(H71+I71+J71)</f>
        <v>91057.26999999999</v>
      </c>
    </row>
    <row r="72" spans="1:11" ht="12.75">
      <c r="A72" s="1" t="s">
        <v>25</v>
      </c>
      <c r="B72" s="66"/>
      <c r="C72" s="67"/>
      <c r="D72" s="68" t="s">
        <v>34</v>
      </c>
      <c r="E72" s="69"/>
      <c r="F72" s="69"/>
      <c r="G72" s="70"/>
      <c r="H72" s="70"/>
      <c r="I72" s="71"/>
      <c r="J72" s="93">
        <v>27000</v>
      </c>
      <c r="K72" s="78"/>
    </row>
    <row r="73" spans="1:11" ht="12.75">
      <c r="A73" s="1" t="s">
        <v>25</v>
      </c>
      <c r="B73" s="73" t="s">
        <v>31</v>
      </c>
      <c r="C73" s="74" t="s">
        <v>202</v>
      </c>
      <c r="D73" s="75" t="s">
        <v>203</v>
      </c>
      <c r="E73" s="76">
        <v>1995</v>
      </c>
      <c r="F73" s="76">
        <v>2004</v>
      </c>
      <c r="G73" s="77">
        <v>65000</v>
      </c>
      <c r="H73" s="77">
        <v>38778.58</v>
      </c>
      <c r="I73" s="78">
        <f>7000-3800</f>
        <v>3200</v>
      </c>
      <c r="J73" s="94">
        <v>14800</v>
      </c>
      <c r="K73" s="78">
        <f>G73-(H73+I73+J73)</f>
        <v>8221.419999999998</v>
      </c>
    </row>
    <row r="74" spans="1:11" ht="12.75">
      <c r="A74" s="1" t="s">
        <v>25</v>
      </c>
      <c r="B74" s="66"/>
      <c r="C74" s="67"/>
      <c r="D74" s="68" t="s">
        <v>34</v>
      </c>
      <c r="E74" s="69"/>
      <c r="F74" s="69"/>
      <c r="G74" s="70"/>
      <c r="H74" s="70"/>
      <c r="I74" s="71"/>
      <c r="J74" s="93">
        <v>14800</v>
      </c>
      <c r="K74" s="78"/>
    </row>
    <row r="75" spans="1:11" ht="12.75">
      <c r="A75" s="1" t="s">
        <v>25</v>
      </c>
      <c r="B75" s="73" t="s">
        <v>31</v>
      </c>
      <c r="C75" s="74" t="s">
        <v>204</v>
      </c>
      <c r="D75" s="75" t="s">
        <v>205</v>
      </c>
      <c r="E75" s="76">
        <v>1999</v>
      </c>
      <c r="F75" s="76">
        <v>2004</v>
      </c>
      <c r="G75" s="77">
        <v>224000</v>
      </c>
      <c r="H75" s="77">
        <v>117299.7</v>
      </c>
      <c r="I75" s="78">
        <f>39000-20000</f>
        <v>19000</v>
      </c>
      <c r="J75" s="94">
        <v>36437.3</v>
      </c>
      <c r="K75" s="78">
        <f aca="true" t="shared" si="0" ref="K75:K137">G75-(H75+I75+J75)</f>
        <v>51263</v>
      </c>
    </row>
    <row r="76" spans="1:11" ht="12.75">
      <c r="A76" s="1" t="s">
        <v>25</v>
      </c>
      <c r="B76" s="66"/>
      <c r="C76" s="67"/>
      <c r="D76" s="68" t="s">
        <v>34</v>
      </c>
      <c r="E76" s="69"/>
      <c r="F76" s="69"/>
      <c r="G76" s="70"/>
      <c r="H76" s="70"/>
      <c r="I76" s="71"/>
      <c r="J76" s="93">
        <v>36437.3</v>
      </c>
      <c r="K76" s="78"/>
    </row>
    <row r="77" spans="1:11" ht="12.75">
      <c r="A77" s="1" t="s">
        <v>25</v>
      </c>
      <c r="B77" s="73" t="s">
        <v>31</v>
      </c>
      <c r="C77" s="74" t="s">
        <v>206</v>
      </c>
      <c r="D77" s="75" t="s">
        <v>207</v>
      </c>
      <c r="E77" s="76">
        <v>1997</v>
      </c>
      <c r="F77" s="76">
        <v>2006</v>
      </c>
      <c r="G77" s="77">
        <v>142000</v>
      </c>
      <c r="H77" s="77">
        <v>48846.99</v>
      </c>
      <c r="I77" s="78">
        <v>5000</v>
      </c>
      <c r="J77" s="94">
        <v>20000</v>
      </c>
      <c r="K77" s="78">
        <f t="shared" si="0"/>
        <v>68153.01000000001</v>
      </c>
    </row>
    <row r="78" spans="1:11" ht="12.75">
      <c r="A78" s="1" t="s">
        <v>25</v>
      </c>
      <c r="B78" s="66"/>
      <c r="C78" s="67"/>
      <c r="D78" s="68" t="s">
        <v>34</v>
      </c>
      <c r="E78" s="69"/>
      <c r="F78" s="69"/>
      <c r="G78" s="70"/>
      <c r="H78" s="70"/>
      <c r="I78" s="71"/>
      <c r="J78" s="93">
        <v>20000</v>
      </c>
      <c r="K78" s="78"/>
    </row>
    <row r="79" spans="1:11" ht="12.75">
      <c r="A79" s="1" t="s">
        <v>25</v>
      </c>
      <c r="B79" s="73" t="s">
        <v>31</v>
      </c>
      <c r="C79" s="74" t="s">
        <v>208</v>
      </c>
      <c r="D79" s="75" t="s">
        <v>209</v>
      </c>
      <c r="E79" s="76">
        <v>1999</v>
      </c>
      <c r="F79" s="76">
        <v>2003</v>
      </c>
      <c r="G79" s="77">
        <v>55000</v>
      </c>
      <c r="H79" s="77">
        <v>34204.67</v>
      </c>
      <c r="I79" s="78">
        <f>10000-2699.67</f>
        <v>7300.33</v>
      </c>
      <c r="J79" s="94">
        <v>13495</v>
      </c>
      <c r="K79" s="78">
        <f t="shared" si="0"/>
        <v>0</v>
      </c>
    </row>
    <row r="80" spans="1:11" ht="12.75">
      <c r="A80" s="1" t="s">
        <v>25</v>
      </c>
      <c r="B80" s="66"/>
      <c r="C80" s="67"/>
      <c r="D80" s="68" t="s">
        <v>34</v>
      </c>
      <c r="E80" s="69"/>
      <c r="F80" s="69"/>
      <c r="G80" s="70"/>
      <c r="H80" s="70"/>
      <c r="I80" s="71"/>
      <c r="J80" s="93">
        <v>13495</v>
      </c>
      <c r="K80" s="78"/>
    </row>
    <row r="81" spans="1:11" ht="12.75">
      <c r="A81" s="1" t="s">
        <v>25</v>
      </c>
      <c r="B81" s="73" t="s">
        <v>31</v>
      </c>
      <c r="C81" s="74" t="s">
        <v>210</v>
      </c>
      <c r="D81" s="75" t="s">
        <v>211</v>
      </c>
      <c r="E81" s="76">
        <v>1999</v>
      </c>
      <c r="F81" s="76">
        <v>2006</v>
      </c>
      <c r="G81" s="77">
        <v>120000</v>
      </c>
      <c r="H81" s="77">
        <v>19260.92</v>
      </c>
      <c r="I81" s="78">
        <f>28500-8000</f>
        <v>20500</v>
      </c>
      <c r="J81" s="94">
        <v>28500</v>
      </c>
      <c r="K81" s="78">
        <f t="shared" si="0"/>
        <v>51739.08</v>
      </c>
    </row>
    <row r="82" spans="1:11" ht="12.75">
      <c r="A82" s="1" t="s">
        <v>25</v>
      </c>
      <c r="B82" s="66"/>
      <c r="C82" s="67"/>
      <c r="D82" s="68" t="s">
        <v>34</v>
      </c>
      <c r="E82" s="69"/>
      <c r="F82" s="69"/>
      <c r="G82" s="70"/>
      <c r="H82" s="70"/>
      <c r="I82" s="71"/>
      <c r="J82" s="93">
        <v>28500</v>
      </c>
      <c r="K82" s="78"/>
    </row>
    <row r="83" spans="1:11" ht="12.75">
      <c r="A83" s="1" t="s">
        <v>25</v>
      </c>
      <c r="B83" s="73" t="s">
        <v>31</v>
      </c>
      <c r="C83" s="74" t="s">
        <v>212</v>
      </c>
      <c r="D83" s="75" t="s">
        <v>213</v>
      </c>
      <c r="E83" s="76">
        <v>1992</v>
      </c>
      <c r="F83" s="76">
        <v>2009</v>
      </c>
      <c r="G83" s="77">
        <v>464000</v>
      </c>
      <c r="H83" s="77">
        <v>114760.49</v>
      </c>
      <c r="I83" s="78">
        <f>75772.6-11300</f>
        <v>64472.600000000006</v>
      </c>
      <c r="J83" s="94">
        <v>33539.7</v>
      </c>
      <c r="K83" s="78">
        <f t="shared" si="0"/>
        <v>251227.20999999996</v>
      </c>
    </row>
    <row r="84" spans="1:11" ht="12.75">
      <c r="A84" s="1" t="s">
        <v>25</v>
      </c>
      <c r="B84" s="66"/>
      <c r="C84" s="67"/>
      <c r="D84" s="68" t="s">
        <v>34</v>
      </c>
      <c r="E84" s="69"/>
      <c r="F84" s="69"/>
      <c r="G84" s="70"/>
      <c r="H84" s="70"/>
      <c r="I84" s="71"/>
      <c r="J84" s="93">
        <v>33539.7</v>
      </c>
      <c r="K84" s="78"/>
    </row>
    <row r="85" spans="1:11" ht="12.75">
      <c r="A85" s="1" t="s">
        <v>25</v>
      </c>
      <c r="B85" s="73" t="s">
        <v>31</v>
      </c>
      <c r="C85" s="74" t="s">
        <v>214</v>
      </c>
      <c r="D85" s="75" t="s">
        <v>215</v>
      </c>
      <c r="E85" s="76">
        <v>2000</v>
      </c>
      <c r="F85" s="76">
        <v>2005</v>
      </c>
      <c r="G85" s="77">
        <v>46000</v>
      </c>
      <c r="H85" s="77">
        <v>4753.63</v>
      </c>
      <c r="I85" s="78">
        <f>8430-1500</f>
        <v>6930</v>
      </c>
      <c r="J85" s="94">
        <v>16500</v>
      </c>
      <c r="K85" s="78">
        <f t="shared" si="0"/>
        <v>17816.37</v>
      </c>
    </row>
    <row r="86" spans="1:11" ht="12.75">
      <c r="A86" s="1" t="s">
        <v>25</v>
      </c>
      <c r="B86" s="66"/>
      <c r="C86" s="67"/>
      <c r="D86" s="68" t="s">
        <v>34</v>
      </c>
      <c r="E86" s="69"/>
      <c r="F86" s="69"/>
      <c r="G86" s="70"/>
      <c r="H86" s="70"/>
      <c r="I86" s="71"/>
      <c r="J86" s="93">
        <v>16500</v>
      </c>
      <c r="K86" s="78"/>
    </row>
    <row r="87" spans="1:11" ht="12.75">
      <c r="A87" s="1" t="s">
        <v>25</v>
      </c>
      <c r="B87" s="73" t="s">
        <v>31</v>
      </c>
      <c r="C87" s="74" t="s">
        <v>216</v>
      </c>
      <c r="D87" s="75" t="s">
        <v>217</v>
      </c>
      <c r="E87" s="76">
        <v>1999</v>
      </c>
      <c r="F87" s="76">
        <v>2005</v>
      </c>
      <c r="G87" s="77">
        <v>82000</v>
      </c>
      <c r="H87" s="77">
        <v>17339.5</v>
      </c>
      <c r="I87" s="78">
        <f>18000-5000</f>
        <v>13000</v>
      </c>
      <c r="J87" s="94">
        <v>25000</v>
      </c>
      <c r="K87" s="78">
        <f t="shared" si="0"/>
        <v>26660.5</v>
      </c>
    </row>
    <row r="88" spans="1:11" ht="12.75">
      <c r="A88" s="1" t="s">
        <v>25</v>
      </c>
      <c r="B88" s="66"/>
      <c r="C88" s="67"/>
      <c r="D88" s="68" t="s">
        <v>34</v>
      </c>
      <c r="E88" s="69"/>
      <c r="F88" s="69"/>
      <c r="G88" s="70"/>
      <c r="H88" s="70"/>
      <c r="I88" s="71"/>
      <c r="J88" s="93">
        <v>25000</v>
      </c>
      <c r="K88" s="78"/>
    </row>
    <row r="89" spans="1:11" ht="12.75">
      <c r="A89" s="1" t="s">
        <v>25</v>
      </c>
      <c r="B89" s="73" t="s">
        <v>31</v>
      </c>
      <c r="C89" s="74" t="s">
        <v>218</v>
      </c>
      <c r="D89" s="75" t="s">
        <v>219</v>
      </c>
      <c r="E89" s="76">
        <v>2001</v>
      </c>
      <c r="F89" s="76">
        <v>2009</v>
      </c>
      <c r="G89" s="77">
        <v>117000</v>
      </c>
      <c r="H89" s="77">
        <v>8208.87</v>
      </c>
      <c r="I89" s="78">
        <v>19000</v>
      </c>
      <c r="J89" s="94">
        <v>15000</v>
      </c>
      <c r="K89" s="78">
        <f t="shared" si="0"/>
        <v>74791.13</v>
      </c>
    </row>
    <row r="90" spans="1:11" ht="12.75">
      <c r="A90" s="1" t="s">
        <v>25</v>
      </c>
      <c r="B90" s="66"/>
      <c r="C90" s="67"/>
      <c r="D90" s="68" t="s">
        <v>34</v>
      </c>
      <c r="E90" s="69"/>
      <c r="F90" s="69"/>
      <c r="G90" s="70"/>
      <c r="H90" s="70"/>
      <c r="I90" s="71"/>
      <c r="J90" s="93">
        <v>15000</v>
      </c>
      <c r="K90" s="78"/>
    </row>
    <row r="91" spans="1:11" ht="12.75">
      <c r="A91" s="1" t="s">
        <v>25</v>
      </c>
      <c r="B91" s="73" t="s">
        <v>31</v>
      </c>
      <c r="C91" s="74" t="s">
        <v>220</v>
      </c>
      <c r="D91" s="75" t="s">
        <v>221</v>
      </c>
      <c r="E91" s="76">
        <v>2001</v>
      </c>
      <c r="F91" s="76">
        <v>2003</v>
      </c>
      <c r="G91" s="77">
        <v>54388.9</v>
      </c>
      <c r="H91" s="77">
        <v>7039.39</v>
      </c>
      <c r="I91" s="78">
        <f>6349.9-800</f>
        <v>5549.9</v>
      </c>
      <c r="J91" s="94">
        <v>5800</v>
      </c>
      <c r="K91" s="78">
        <f t="shared" si="0"/>
        <v>35999.61</v>
      </c>
    </row>
    <row r="92" spans="1:11" ht="12.75">
      <c r="A92" s="1" t="s">
        <v>25</v>
      </c>
      <c r="B92" s="66"/>
      <c r="C92" s="67"/>
      <c r="D92" s="68" t="s">
        <v>34</v>
      </c>
      <c r="E92" s="69"/>
      <c r="F92" s="69"/>
      <c r="G92" s="70"/>
      <c r="H92" s="70"/>
      <c r="I92" s="71"/>
      <c r="J92" s="93">
        <v>5800</v>
      </c>
      <c r="K92" s="78"/>
    </row>
    <row r="93" spans="1:11" ht="12.75">
      <c r="A93" s="1" t="s">
        <v>25</v>
      </c>
      <c r="B93" s="73" t="s">
        <v>31</v>
      </c>
      <c r="C93" s="74" t="s">
        <v>222</v>
      </c>
      <c r="D93" s="75" t="s">
        <v>223</v>
      </c>
      <c r="E93" s="76">
        <v>1995</v>
      </c>
      <c r="F93" s="76">
        <v>2003</v>
      </c>
      <c r="G93" s="77">
        <v>216210</v>
      </c>
      <c r="H93" s="77">
        <v>99210.49</v>
      </c>
      <c r="I93" s="78">
        <v>59535</v>
      </c>
      <c r="J93" s="94">
        <v>44000</v>
      </c>
      <c r="K93" s="78">
        <f t="shared" si="0"/>
        <v>13464.51000000001</v>
      </c>
    </row>
    <row r="94" spans="1:11" ht="12.75">
      <c r="A94" s="1" t="s">
        <v>25</v>
      </c>
      <c r="B94" s="66"/>
      <c r="C94" s="67"/>
      <c r="D94" s="68" t="s">
        <v>34</v>
      </c>
      <c r="E94" s="69"/>
      <c r="F94" s="69"/>
      <c r="G94" s="70"/>
      <c r="H94" s="70"/>
      <c r="I94" s="71"/>
      <c r="J94" s="93">
        <v>44000</v>
      </c>
      <c r="K94" s="78"/>
    </row>
    <row r="95" spans="1:11" ht="12.75">
      <c r="A95" s="1" t="s">
        <v>25</v>
      </c>
      <c r="B95" s="73" t="s">
        <v>31</v>
      </c>
      <c r="C95" s="74" t="s">
        <v>224</v>
      </c>
      <c r="D95" s="75" t="s">
        <v>225</v>
      </c>
      <c r="E95" s="76">
        <v>1997</v>
      </c>
      <c r="F95" s="76">
        <v>2004</v>
      </c>
      <c r="G95" s="77">
        <v>145000</v>
      </c>
      <c r="H95" s="77">
        <v>91053</v>
      </c>
      <c r="I95" s="78">
        <f>10000-6200</f>
        <v>3800</v>
      </c>
      <c r="J95" s="94">
        <v>24147</v>
      </c>
      <c r="K95" s="78">
        <f t="shared" si="0"/>
        <v>26000</v>
      </c>
    </row>
    <row r="96" spans="1:11" ht="12.75">
      <c r="A96" s="1" t="s">
        <v>25</v>
      </c>
      <c r="B96" s="66"/>
      <c r="C96" s="67"/>
      <c r="D96" s="68" t="s">
        <v>34</v>
      </c>
      <c r="E96" s="69"/>
      <c r="F96" s="69"/>
      <c r="G96" s="70"/>
      <c r="H96" s="70"/>
      <c r="I96" s="71"/>
      <c r="J96" s="93">
        <v>24147</v>
      </c>
      <c r="K96" s="78"/>
    </row>
    <row r="97" spans="1:11" ht="12.75">
      <c r="A97" s="1" t="s">
        <v>25</v>
      </c>
      <c r="B97" s="73" t="s">
        <v>31</v>
      </c>
      <c r="C97" s="74" t="s">
        <v>226</v>
      </c>
      <c r="D97" s="75" t="s">
        <v>227</v>
      </c>
      <c r="E97" s="76">
        <v>1994</v>
      </c>
      <c r="F97" s="76">
        <v>2007</v>
      </c>
      <c r="G97" s="77">
        <v>235000</v>
      </c>
      <c r="H97" s="77">
        <v>150519.44</v>
      </c>
      <c r="I97" s="78">
        <f>15000-3900</f>
        <v>11100</v>
      </c>
      <c r="J97" s="94">
        <v>18900</v>
      </c>
      <c r="K97" s="78">
        <f t="shared" si="0"/>
        <v>54480.56</v>
      </c>
    </row>
    <row r="98" spans="1:11" ht="12.75">
      <c r="A98" s="1" t="s">
        <v>25</v>
      </c>
      <c r="B98" s="66"/>
      <c r="C98" s="67"/>
      <c r="D98" s="68" t="s">
        <v>34</v>
      </c>
      <c r="E98" s="69"/>
      <c r="F98" s="69"/>
      <c r="G98" s="70"/>
      <c r="H98" s="70"/>
      <c r="I98" s="71"/>
      <c r="J98" s="93">
        <v>18900</v>
      </c>
      <c r="K98" s="78"/>
    </row>
    <row r="99" spans="1:11" ht="12.75">
      <c r="A99" s="1" t="s">
        <v>25</v>
      </c>
      <c r="B99" s="73" t="s">
        <v>31</v>
      </c>
      <c r="C99" s="74" t="s">
        <v>228</v>
      </c>
      <c r="D99" s="75" t="s">
        <v>229</v>
      </c>
      <c r="E99" s="76">
        <v>1997</v>
      </c>
      <c r="F99" s="76">
        <v>2004</v>
      </c>
      <c r="G99" s="77">
        <v>37765</v>
      </c>
      <c r="H99" s="77">
        <v>16426.33</v>
      </c>
      <c r="I99" s="78">
        <v>300</v>
      </c>
      <c r="J99" s="94">
        <v>11539</v>
      </c>
      <c r="K99" s="78">
        <f t="shared" si="0"/>
        <v>9499.669999999998</v>
      </c>
    </row>
    <row r="100" spans="1:11" ht="12.75">
      <c r="A100" s="1" t="s">
        <v>25</v>
      </c>
      <c r="B100" s="66"/>
      <c r="C100" s="67"/>
      <c r="D100" s="68" t="s">
        <v>34</v>
      </c>
      <c r="E100" s="69"/>
      <c r="F100" s="69"/>
      <c r="G100" s="70"/>
      <c r="H100" s="70"/>
      <c r="I100" s="71"/>
      <c r="J100" s="93">
        <v>11539</v>
      </c>
      <c r="K100" s="78"/>
    </row>
    <row r="101" spans="1:11" ht="12.75">
      <c r="A101" s="1" t="s">
        <v>25</v>
      </c>
      <c r="B101" s="73" t="s">
        <v>31</v>
      </c>
      <c r="C101" s="74" t="s">
        <v>230</v>
      </c>
      <c r="D101" s="75" t="s">
        <v>231</v>
      </c>
      <c r="E101" s="76">
        <v>1995</v>
      </c>
      <c r="F101" s="76">
        <v>2003</v>
      </c>
      <c r="G101" s="77">
        <v>163978</v>
      </c>
      <c r="H101" s="77">
        <v>134852.93</v>
      </c>
      <c r="I101" s="78">
        <v>9200</v>
      </c>
      <c r="J101" s="94">
        <v>12625</v>
      </c>
      <c r="K101" s="78">
        <f t="shared" si="0"/>
        <v>7300.070000000007</v>
      </c>
    </row>
    <row r="102" spans="1:11" ht="12.75">
      <c r="A102" s="1" t="s">
        <v>25</v>
      </c>
      <c r="B102" s="66"/>
      <c r="C102" s="67"/>
      <c r="D102" s="68" t="s">
        <v>34</v>
      </c>
      <c r="E102" s="69"/>
      <c r="F102" s="69"/>
      <c r="G102" s="70"/>
      <c r="H102" s="70"/>
      <c r="I102" s="71"/>
      <c r="J102" s="93">
        <v>12625</v>
      </c>
      <c r="K102" s="78"/>
    </row>
    <row r="103" spans="1:11" ht="12.75">
      <c r="A103" s="1" t="s">
        <v>25</v>
      </c>
      <c r="B103" s="73" t="s">
        <v>31</v>
      </c>
      <c r="C103" s="74" t="s">
        <v>232</v>
      </c>
      <c r="D103" s="75" t="s">
        <v>233</v>
      </c>
      <c r="E103" s="76">
        <v>1996</v>
      </c>
      <c r="F103" s="76">
        <v>2005</v>
      </c>
      <c r="G103" s="77">
        <v>120000</v>
      </c>
      <c r="H103" s="77">
        <v>50452.26</v>
      </c>
      <c r="I103" s="78">
        <v>20000</v>
      </c>
      <c r="J103" s="94">
        <v>15000</v>
      </c>
      <c r="K103" s="78">
        <f t="shared" si="0"/>
        <v>34547.73999999999</v>
      </c>
    </row>
    <row r="104" spans="1:11" ht="12.75">
      <c r="A104" s="1" t="s">
        <v>25</v>
      </c>
      <c r="B104" s="66"/>
      <c r="C104" s="67"/>
      <c r="D104" s="68" t="s">
        <v>34</v>
      </c>
      <c r="E104" s="69"/>
      <c r="F104" s="69"/>
      <c r="G104" s="70"/>
      <c r="H104" s="70"/>
      <c r="I104" s="71"/>
      <c r="J104" s="93">
        <v>15000</v>
      </c>
      <c r="K104" s="78"/>
    </row>
    <row r="105" spans="1:11" ht="12.75">
      <c r="A105" s="1" t="s">
        <v>25</v>
      </c>
      <c r="B105" s="73" t="s">
        <v>31</v>
      </c>
      <c r="C105" s="74" t="s">
        <v>234</v>
      </c>
      <c r="D105" s="75" t="s">
        <v>235</v>
      </c>
      <c r="E105" s="76">
        <v>1996</v>
      </c>
      <c r="F105" s="76">
        <v>2006</v>
      </c>
      <c r="G105" s="77">
        <v>185000</v>
      </c>
      <c r="H105" s="77">
        <v>110393.7</v>
      </c>
      <c r="I105" s="78">
        <v>23750</v>
      </c>
      <c r="J105" s="94">
        <v>13000</v>
      </c>
      <c r="K105" s="78">
        <f t="shared" si="0"/>
        <v>37856.29999999999</v>
      </c>
    </row>
    <row r="106" spans="1:11" ht="12.75">
      <c r="A106" s="1" t="s">
        <v>25</v>
      </c>
      <c r="B106" s="66"/>
      <c r="C106" s="67"/>
      <c r="D106" s="68" t="s">
        <v>34</v>
      </c>
      <c r="E106" s="69"/>
      <c r="F106" s="69"/>
      <c r="G106" s="70"/>
      <c r="H106" s="70"/>
      <c r="I106" s="71"/>
      <c r="J106" s="93">
        <v>13000</v>
      </c>
      <c r="K106" s="78"/>
    </row>
    <row r="107" spans="1:11" ht="12.75">
      <c r="A107" s="1" t="s">
        <v>25</v>
      </c>
      <c r="B107" s="73" t="s">
        <v>31</v>
      </c>
      <c r="C107" s="74" t="s">
        <v>236</v>
      </c>
      <c r="D107" s="75" t="s">
        <v>237</v>
      </c>
      <c r="E107" s="76">
        <v>1991</v>
      </c>
      <c r="F107" s="76">
        <v>2005</v>
      </c>
      <c r="G107" s="77">
        <v>133104</v>
      </c>
      <c r="H107" s="77">
        <v>64569.91</v>
      </c>
      <c r="I107" s="78">
        <v>2920</v>
      </c>
      <c r="J107" s="94">
        <v>14000</v>
      </c>
      <c r="K107" s="78">
        <f t="shared" si="0"/>
        <v>51614.09</v>
      </c>
    </row>
    <row r="108" spans="1:11" ht="12.75">
      <c r="A108" s="1" t="s">
        <v>25</v>
      </c>
      <c r="B108" s="66"/>
      <c r="C108" s="67"/>
      <c r="D108" s="68" t="s">
        <v>34</v>
      </c>
      <c r="E108" s="69"/>
      <c r="F108" s="69"/>
      <c r="G108" s="70"/>
      <c r="H108" s="70"/>
      <c r="I108" s="71"/>
      <c r="J108" s="93">
        <v>14000</v>
      </c>
      <c r="K108" s="78"/>
    </row>
    <row r="109" spans="1:11" ht="12.75">
      <c r="A109" s="1" t="s">
        <v>25</v>
      </c>
      <c r="B109" s="73" t="s">
        <v>31</v>
      </c>
      <c r="C109" s="74" t="s">
        <v>238</v>
      </c>
      <c r="D109" s="75" t="s">
        <v>239</v>
      </c>
      <c r="E109" s="76">
        <v>1994</v>
      </c>
      <c r="F109" s="76">
        <v>2004</v>
      </c>
      <c r="G109" s="77">
        <v>195000</v>
      </c>
      <c r="H109" s="77">
        <v>140258.46</v>
      </c>
      <c r="I109" s="78">
        <v>32000</v>
      </c>
      <c r="J109" s="94">
        <v>20000</v>
      </c>
      <c r="K109" s="78">
        <f t="shared" si="0"/>
        <v>2741.540000000008</v>
      </c>
    </row>
    <row r="110" spans="1:11" ht="12.75">
      <c r="A110" s="1" t="s">
        <v>25</v>
      </c>
      <c r="B110" s="66"/>
      <c r="C110" s="67"/>
      <c r="D110" s="68" t="s">
        <v>34</v>
      </c>
      <c r="E110" s="69"/>
      <c r="F110" s="69"/>
      <c r="G110" s="70"/>
      <c r="H110" s="70"/>
      <c r="I110" s="71"/>
      <c r="J110" s="93">
        <v>20000</v>
      </c>
      <c r="K110" s="78"/>
    </row>
    <row r="111" spans="1:11" ht="12.75">
      <c r="A111" s="1" t="s">
        <v>25</v>
      </c>
      <c r="B111" s="73" t="s">
        <v>31</v>
      </c>
      <c r="C111" s="74" t="s">
        <v>240</v>
      </c>
      <c r="D111" s="75" t="s">
        <v>241</v>
      </c>
      <c r="E111" s="76">
        <v>1998</v>
      </c>
      <c r="F111" s="76">
        <v>2003</v>
      </c>
      <c r="G111" s="77">
        <v>215912</v>
      </c>
      <c r="H111" s="77">
        <v>0</v>
      </c>
      <c r="I111" s="78">
        <f>80000-24500</f>
        <v>55500</v>
      </c>
      <c r="J111" s="94">
        <v>94500</v>
      </c>
      <c r="K111" s="78">
        <f t="shared" si="0"/>
        <v>65912</v>
      </c>
    </row>
    <row r="112" spans="1:11" ht="12.75">
      <c r="A112" s="1" t="s">
        <v>25</v>
      </c>
      <c r="B112" s="66"/>
      <c r="C112" s="67"/>
      <c r="D112" s="68" t="s">
        <v>34</v>
      </c>
      <c r="E112" s="69"/>
      <c r="F112" s="69"/>
      <c r="G112" s="70"/>
      <c r="H112" s="70"/>
      <c r="I112" s="71"/>
      <c r="J112" s="93">
        <v>94500</v>
      </c>
      <c r="K112" s="78"/>
    </row>
    <row r="113" spans="1:11" ht="12.75">
      <c r="A113" s="1" t="s">
        <v>25</v>
      </c>
      <c r="B113" s="73" t="s">
        <v>31</v>
      </c>
      <c r="C113" s="74" t="s">
        <v>242</v>
      </c>
      <c r="D113" s="75" t="s">
        <v>243</v>
      </c>
      <c r="E113" s="76">
        <v>1988</v>
      </c>
      <c r="F113" s="76">
        <v>2004</v>
      </c>
      <c r="G113" s="77">
        <v>565650</v>
      </c>
      <c r="H113" s="77">
        <v>445824.82</v>
      </c>
      <c r="I113" s="78">
        <v>63000</v>
      </c>
      <c r="J113" s="94">
        <v>31000</v>
      </c>
      <c r="K113" s="78">
        <f t="shared" si="0"/>
        <v>25825.179999999935</v>
      </c>
    </row>
    <row r="114" spans="1:11" ht="12.75">
      <c r="A114" s="1" t="s">
        <v>25</v>
      </c>
      <c r="B114" s="66"/>
      <c r="C114" s="67"/>
      <c r="D114" s="68" t="s">
        <v>34</v>
      </c>
      <c r="E114" s="69"/>
      <c r="F114" s="69"/>
      <c r="G114" s="70"/>
      <c r="H114" s="70"/>
      <c r="I114" s="71"/>
      <c r="J114" s="93">
        <v>31000</v>
      </c>
      <c r="K114" s="78"/>
    </row>
    <row r="115" spans="1:11" ht="12.75">
      <c r="A115" s="1" t="s">
        <v>25</v>
      </c>
      <c r="B115" s="73" t="s">
        <v>244</v>
      </c>
      <c r="C115" s="74" t="s">
        <v>245</v>
      </c>
      <c r="D115" s="75" t="s">
        <v>246</v>
      </c>
      <c r="E115" s="76">
        <v>1996</v>
      </c>
      <c r="F115" s="76">
        <v>2008</v>
      </c>
      <c r="G115" s="77">
        <v>114273</v>
      </c>
      <c r="H115" s="77">
        <v>46453.6</v>
      </c>
      <c r="I115" s="78">
        <v>20000</v>
      </c>
      <c r="J115" s="94">
        <v>7821</v>
      </c>
      <c r="K115" s="78">
        <f t="shared" si="0"/>
        <v>39998.399999999994</v>
      </c>
    </row>
    <row r="116" spans="1:11" ht="12.75">
      <c r="A116" s="1" t="s">
        <v>25</v>
      </c>
      <c r="B116" s="66"/>
      <c r="C116" s="67"/>
      <c r="D116" s="68" t="s">
        <v>34</v>
      </c>
      <c r="E116" s="69"/>
      <c r="F116" s="69"/>
      <c r="G116" s="70"/>
      <c r="H116" s="70"/>
      <c r="I116" s="71"/>
      <c r="J116" s="93">
        <v>7821</v>
      </c>
      <c r="K116" s="78"/>
    </row>
    <row r="117" spans="1:11" ht="12.75">
      <c r="A117" s="1" t="s">
        <v>25</v>
      </c>
      <c r="B117" s="73" t="s">
        <v>247</v>
      </c>
      <c r="C117" s="74" t="s">
        <v>248</v>
      </c>
      <c r="D117" s="75" t="s">
        <v>249</v>
      </c>
      <c r="E117" s="76">
        <v>1995</v>
      </c>
      <c r="F117" s="76">
        <v>2007</v>
      </c>
      <c r="G117" s="77">
        <v>53965</v>
      </c>
      <c r="H117" s="77">
        <v>3264.63</v>
      </c>
      <c r="I117" s="78">
        <v>5700</v>
      </c>
      <c r="J117" s="94">
        <v>4500</v>
      </c>
      <c r="K117" s="78">
        <f t="shared" si="0"/>
        <v>40500.369999999995</v>
      </c>
    </row>
    <row r="118" spans="1:11" ht="12.75">
      <c r="A118" s="1" t="s">
        <v>25</v>
      </c>
      <c r="B118" s="66"/>
      <c r="C118" s="67"/>
      <c r="D118" s="68" t="s">
        <v>34</v>
      </c>
      <c r="E118" s="69"/>
      <c r="F118" s="69"/>
      <c r="G118" s="70"/>
      <c r="H118" s="70"/>
      <c r="I118" s="71"/>
      <c r="J118" s="93">
        <v>4500</v>
      </c>
      <c r="K118" s="78"/>
    </row>
    <row r="119" spans="1:11" ht="12.75">
      <c r="A119" s="1" t="s">
        <v>25</v>
      </c>
      <c r="B119" s="73" t="s">
        <v>250</v>
      </c>
      <c r="C119" s="74" t="s">
        <v>32</v>
      </c>
      <c r="D119" s="75" t="s">
        <v>251</v>
      </c>
      <c r="E119" s="76">
        <v>2003</v>
      </c>
      <c r="F119" s="76">
        <v>2004</v>
      </c>
      <c r="G119" s="77">
        <v>19000</v>
      </c>
      <c r="H119" s="77">
        <v>0</v>
      </c>
      <c r="I119" s="78">
        <v>0</v>
      </c>
      <c r="J119" s="94">
        <v>7596.6</v>
      </c>
      <c r="K119" s="78">
        <f t="shared" si="0"/>
        <v>11403.4</v>
      </c>
    </row>
    <row r="120" spans="1:11" ht="12.75">
      <c r="A120" s="1" t="s">
        <v>25</v>
      </c>
      <c r="B120" s="66"/>
      <c r="C120" s="67"/>
      <c r="D120" s="68" t="s">
        <v>34</v>
      </c>
      <c r="E120" s="69"/>
      <c r="F120" s="69"/>
      <c r="G120" s="70"/>
      <c r="H120" s="70"/>
      <c r="I120" s="71"/>
      <c r="J120" s="93">
        <v>7596.6</v>
      </c>
      <c r="K120" s="78"/>
    </row>
    <row r="121" spans="1:11" ht="12.75">
      <c r="A121" s="1" t="s">
        <v>25</v>
      </c>
      <c r="B121" s="73" t="s">
        <v>250</v>
      </c>
      <c r="C121" s="74" t="s">
        <v>32</v>
      </c>
      <c r="D121" s="75" t="s">
        <v>252</v>
      </c>
      <c r="E121" s="76">
        <v>2003</v>
      </c>
      <c r="F121" s="76">
        <v>2005</v>
      </c>
      <c r="G121" s="77">
        <v>9000</v>
      </c>
      <c r="H121" s="77">
        <v>0</v>
      </c>
      <c r="I121" s="78">
        <v>0</v>
      </c>
      <c r="J121" s="94">
        <v>690.6</v>
      </c>
      <c r="K121" s="78">
        <f t="shared" si="0"/>
        <v>8309.4</v>
      </c>
    </row>
    <row r="122" spans="1:11" ht="12.75">
      <c r="A122" s="1" t="s">
        <v>25</v>
      </c>
      <c r="B122" s="66"/>
      <c r="C122" s="67"/>
      <c r="D122" s="68" t="s">
        <v>34</v>
      </c>
      <c r="E122" s="69"/>
      <c r="F122" s="69"/>
      <c r="G122" s="70"/>
      <c r="H122" s="70"/>
      <c r="I122" s="71"/>
      <c r="J122" s="93">
        <v>690.6</v>
      </c>
      <c r="K122" s="78"/>
    </row>
    <row r="123" spans="1:11" ht="12.75">
      <c r="A123" s="1" t="s">
        <v>25</v>
      </c>
      <c r="B123" s="73" t="s">
        <v>250</v>
      </c>
      <c r="C123" s="74" t="s">
        <v>32</v>
      </c>
      <c r="D123" s="75" t="s">
        <v>253</v>
      </c>
      <c r="E123" s="76">
        <v>2002</v>
      </c>
      <c r="F123" s="76">
        <v>2007</v>
      </c>
      <c r="G123" s="77">
        <v>25000</v>
      </c>
      <c r="H123" s="77">
        <v>0</v>
      </c>
      <c r="I123" s="78">
        <v>0</v>
      </c>
      <c r="J123" s="94">
        <v>3453</v>
      </c>
      <c r="K123" s="78">
        <f t="shared" si="0"/>
        <v>21547</v>
      </c>
    </row>
    <row r="124" spans="1:11" ht="12.75">
      <c r="A124" s="1" t="s">
        <v>25</v>
      </c>
      <c r="B124" s="66"/>
      <c r="C124" s="67"/>
      <c r="D124" s="68" t="s">
        <v>34</v>
      </c>
      <c r="E124" s="69"/>
      <c r="F124" s="69"/>
      <c r="G124" s="70"/>
      <c r="H124" s="70"/>
      <c r="I124" s="71"/>
      <c r="J124" s="93">
        <v>3453</v>
      </c>
      <c r="K124" s="78"/>
    </row>
    <row r="125" spans="1:11" ht="12.75">
      <c r="A125" s="1" t="s">
        <v>25</v>
      </c>
      <c r="B125" s="73" t="s">
        <v>250</v>
      </c>
      <c r="C125" s="74" t="s">
        <v>32</v>
      </c>
      <c r="D125" s="75" t="s">
        <v>254</v>
      </c>
      <c r="E125" s="76">
        <v>2003</v>
      </c>
      <c r="F125" s="76">
        <v>2008</v>
      </c>
      <c r="G125" s="77">
        <v>6000</v>
      </c>
      <c r="H125" s="77">
        <v>0</v>
      </c>
      <c r="I125" s="78">
        <v>0</v>
      </c>
      <c r="J125" s="94">
        <v>690.6</v>
      </c>
      <c r="K125" s="78">
        <f t="shared" si="0"/>
        <v>5309.4</v>
      </c>
    </row>
    <row r="126" spans="1:11" ht="12.75">
      <c r="A126" s="1" t="s">
        <v>25</v>
      </c>
      <c r="B126" s="66"/>
      <c r="C126" s="67"/>
      <c r="D126" s="68" t="s">
        <v>34</v>
      </c>
      <c r="E126" s="69"/>
      <c r="F126" s="69"/>
      <c r="G126" s="70"/>
      <c r="H126" s="70"/>
      <c r="I126" s="71"/>
      <c r="J126" s="93">
        <v>690.6</v>
      </c>
      <c r="K126" s="78"/>
    </row>
    <row r="127" spans="1:11" ht="12.75">
      <c r="A127" s="1" t="s">
        <v>25</v>
      </c>
      <c r="B127" s="73" t="s">
        <v>250</v>
      </c>
      <c r="C127" s="74" t="s">
        <v>255</v>
      </c>
      <c r="D127" s="75" t="s">
        <v>256</v>
      </c>
      <c r="E127" s="76">
        <v>1996</v>
      </c>
      <c r="F127" s="76">
        <v>2007</v>
      </c>
      <c r="G127" s="77">
        <v>37131.2</v>
      </c>
      <c r="H127" s="77">
        <v>16466.63</v>
      </c>
      <c r="I127" s="78">
        <f>2375-1000</f>
        <v>1375</v>
      </c>
      <c r="J127" s="94">
        <v>3071.8</v>
      </c>
      <c r="K127" s="78">
        <f t="shared" si="0"/>
        <v>16217.769999999997</v>
      </c>
    </row>
    <row r="128" spans="1:11" ht="12.75">
      <c r="A128" s="1" t="s">
        <v>25</v>
      </c>
      <c r="B128" s="66"/>
      <c r="C128" s="67"/>
      <c r="D128" s="68" t="s">
        <v>34</v>
      </c>
      <c r="E128" s="69"/>
      <c r="F128" s="69"/>
      <c r="G128" s="70"/>
      <c r="H128" s="70"/>
      <c r="I128" s="71"/>
      <c r="J128" s="93">
        <v>3071.8</v>
      </c>
      <c r="K128" s="78"/>
    </row>
    <row r="129" spans="1:11" ht="12.75">
      <c r="A129" s="1" t="s">
        <v>25</v>
      </c>
      <c r="B129" s="73" t="s">
        <v>250</v>
      </c>
      <c r="C129" s="74" t="s">
        <v>257</v>
      </c>
      <c r="D129" s="75" t="s">
        <v>258</v>
      </c>
      <c r="E129" s="76">
        <v>1997</v>
      </c>
      <c r="F129" s="76">
        <v>2007</v>
      </c>
      <c r="G129" s="77">
        <v>70000</v>
      </c>
      <c r="H129" s="77">
        <v>973.9</v>
      </c>
      <c r="I129" s="78">
        <f>3890-2750</f>
        <v>1140</v>
      </c>
      <c r="J129" s="94">
        <v>10346.6</v>
      </c>
      <c r="K129" s="78">
        <f t="shared" si="0"/>
        <v>57539.5</v>
      </c>
    </row>
    <row r="130" spans="1:11" ht="12.75">
      <c r="A130" s="1" t="s">
        <v>25</v>
      </c>
      <c r="B130" s="66"/>
      <c r="C130" s="67"/>
      <c r="D130" s="68" t="s">
        <v>34</v>
      </c>
      <c r="E130" s="69"/>
      <c r="F130" s="69"/>
      <c r="G130" s="70"/>
      <c r="H130" s="70"/>
      <c r="I130" s="71"/>
      <c r="J130" s="93">
        <v>10346.6</v>
      </c>
      <c r="K130" s="78"/>
    </row>
    <row r="131" spans="1:11" ht="12.75">
      <c r="A131" s="1" t="s">
        <v>25</v>
      </c>
      <c r="B131" s="73" t="s">
        <v>250</v>
      </c>
      <c r="C131" s="74" t="s">
        <v>259</v>
      </c>
      <c r="D131" s="75" t="s">
        <v>260</v>
      </c>
      <c r="E131" s="76">
        <v>1998</v>
      </c>
      <c r="F131" s="76">
        <v>2008</v>
      </c>
      <c r="G131" s="77">
        <v>199000</v>
      </c>
      <c r="H131" s="77">
        <v>16947.6</v>
      </c>
      <c r="I131" s="78">
        <f>12110-500</f>
        <v>11610</v>
      </c>
      <c r="J131" s="94">
        <v>23289.8</v>
      </c>
      <c r="K131" s="78">
        <f t="shared" si="0"/>
        <v>147152.6</v>
      </c>
    </row>
    <row r="132" spans="1:11" ht="12.75">
      <c r="A132" s="1" t="s">
        <v>25</v>
      </c>
      <c r="B132" s="66"/>
      <c r="C132" s="67"/>
      <c r="D132" s="68" t="s">
        <v>34</v>
      </c>
      <c r="E132" s="69"/>
      <c r="F132" s="69"/>
      <c r="G132" s="70"/>
      <c r="H132" s="70"/>
      <c r="I132" s="71"/>
      <c r="J132" s="93">
        <v>23289.8</v>
      </c>
      <c r="K132" s="78"/>
    </row>
    <row r="133" spans="1:11" ht="12.75">
      <c r="A133" s="1" t="s">
        <v>25</v>
      </c>
      <c r="B133" s="73" t="s">
        <v>250</v>
      </c>
      <c r="C133" s="74" t="s">
        <v>261</v>
      </c>
      <c r="D133" s="75" t="s">
        <v>262</v>
      </c>
      <c r="E133" s="76">
        <v>1998</v>
      </c>
      <c r="F133" s="76">
        <v>2007</v>
      </c>
      <c r="G133" s="77">
        <v>124450</v>
      </c>
      <c r="H133" s="77">
        <v>8066.6</v>
      </c>
      <c r="I133" s="78">
        <v>1593</v>
      </c>
      <c r="J133" s="94">
        <v>18300.9</v>
      </c>
      <c r="K133" s="78">
        <f t="shared" si="0"/>
        <v>96489.5</v>
      </c>
    </row>
    <row r="134" spans="1:11" ht="12.75">
      <c r="A134" s="1" t="s">
        <v>25</v>
      </c>
      <c r="B134" s="66"/>
      <c r="C134" s="67"/>
      <c r="D134" s="68" t="s">
        <v>34</v>
      </c>
      <c r="E134" s="69"/>
      <c r="F134" s="69"/>
      <c r="G134" s="70"/>
      <c r="H134" s="70"/>
      <c r="I134" s="71"/>
      <c r="J134" s="93">
        <v>18300.9</v>
      </c>
      <c r="K134" s="78"/>
    </row>
    <row r="135" spans="1:11" ht="12.75">
      <c r="A135" s="1" t="s">
        <v>25</v>
      </c>
      <c r="B135" s="73" t="s">
        <v>250</v>
      </c>
      <c r="C135" s="74" t="s">
        <v>263</v>
      </c>
      <c r="D135" s="75" t="s">
        <v>264</v>
      </c>
      <c r="E135" s="76">
        <v>1998</v>
      </c>
      <c r="F135" s="76">
        <v>2004</v>
      </c>
      <c r="G135" s="77">
        <v>17344</v>
      </c>
      <c r="H135" s="77">
        <v>6344.33</v>
      </c>
      <c r="I135" s="78">
        <v>10000</v>
      </c>
      <c r="J135" s="94">
        <v>690.6</v>
      </c>
      <c r="K135" s="78">
        <f t="shared" si="0"/>
        <v>309.0699999999997</v>
      </c>
    </row>
    <row r="136" spans="1:11" ht="12.75">
      <c r="A136" s="1" t="s">
        <v>25</v>
      </c>
      <c r="B136" s="66"/>
      <c r="C136" s="67"/>
      <c r="D136" s="68" t="s">
        <v>34</v>
      </c>
      <c r="E136" s="69"/>
      <c r="F136" s="69"/>
      <c r="G136" s="70"/>
      <c r="H136" s="70"/>
      <c r="I136" s="71"/>
      <c r="J136" s="93">
        <v>690.6</v>
      </c>
      <c r="K136" s="78"/>
    </row>
    <row r="137" spans="1:11" ht="12.75">
      <c r="A137" s="1" t="s">
        <v>25</v>
      </c>
      <c r="B137" s="73" t="s">
        <v>250</v>
      </c>
      <c r="C137" s="74" t="s">
        <v>265</v>
      </c>
      <c r="D137" s="75" t="s">
        <v>266</v>
      </c>
      <c r="E137" s="76">
        <v>1999</v>
      </c>
      <c r="F137" s="76">
        <v>2007</v>
      </c>
      <c r="G137" s="77">
        <v>49000</v>
      </c>
      <c r="H137" s="77">
        <v>4612</v>
      </c>
      <c r="I137" s="78">
        <v>7000</v>
      </c>
      <c r="J137" s="94">
        <v>12604.2</v>
      </c>
      <c r="K137" s="78">
        <f t="shared" si="0"/>
        <v>24783.8</v>
      </c>
    </row>
    <row r="138" spans="1:11" ht="12.75">
      <c r="A138" s="1" t="s">
        <v>25</v>
      </c>
      <c r="B138" s="66"/>
      <c r="C138" s="67"/>
      <c r="D138" s="68" t="s">
        <v>34</v>
      </c>
      <c r="E138" s="69"/>
      <c r="F138" s="69"/>
      <c r="G138" s="70"/>
      <c r="H138" s="70"/>
      <c r="I138" s="71"/>
      <c r="J138" s="93">
        <v>12604.2</v>
      </c>
      <c r="K138" s="78"/>
    </row>
    <row r="139" spans="1:11" ht="12.75">
      <c r="A139" s="1" t="s">
        <v>25</v>
      </c>
      <c r="B139" s="73" t="s">
        <v>250</v>
      </c>
      <c r="C139" s="74" t="s">
        <v>267</v>
      </c>
      <c r="D139" s="75" t="s">
        <v>268</v>
      </c>
      <c r="E139" s="76">
        <v>1999</v>
      </c>
      <c r="F139" s="76">
        <v>2005</v>
      </c>
      <c r="G139" s="77">
        <v>18000</v>
      </c>
      <c r="H139" s="77">
        <v>266</v>
      </c>
      <c r="I139" s="78">
        <f>400-368</f>
        <v>32</v>
      </c>
      <c r="J139" s="94">
        <v>5432.9</v>
      </c>
      <c r="K139" s="78">
        <f aca="true" t="shared" si="1" ref="K139:K201">G139-(H139+I139+J139)</f>
        <v>12269.1</v>
      </c>
    </row>
    <row r="140" spans="1:11" ht="12.75">
      <c r="A140" s="1" t="s">
        <v>25</v>
      </c>
      <c r="B140" s="66"/>
      <c r="C140" s="67"/>
      <c r="D140" s="68" t="s">
        <v>34</v>
      </c>
      <c r="E140" s="69"/>
      <c r="F140" s="69"/>
      <c r="G140" s="70"/>
      <c r="H140" s="70"/>
      <c r="I140" s="71"/>
      <c r="J140" s="93">
        <v>5432.9</v>
      </c>
      <c r="K140" s="78"/>
    </row>
    <row r="141" spans="1:11" ht="12.75">
      <c r="A141" s="1" t="s">
        <v>25</v>
      </c>
      <c r="B141" s="73" t="s">
        <v>250</v>
      </c>
      <c r="C141" s="74" t="s">
        <v>269</v>
      </c>
      <c r="D141" s="75" t="s">
        <v>270</v>
      </c>
      <c r="E141" s="76">
        <v>2001</v>
      </c>
      <c r="F141" s="76">
        <v>2003</v>
      </c>
      <c r="G141" s="77">
        <v>4000</v>
      </c>
      <c r="H141" s="77">
        <v>0</v>
      </c>
      <c r="I141" s="78">
        <v>0</v>
      </c>
      <c r="J141" s="94">
        <v>1381.2</v>
      </c>
      <c r="K141" s="78">
        <f t="shared" si="1"/>
        <v>2618.8</v>
      </c>
    </row>
    <row r="142" spans="1:11" ht="12.75">
      <c r="A142" s="1" t="s">
        <v>25</v>
      </c>
      <c r="B142" s="66"/>
      <c r="C142" s="67"/>
      <c r="D142" s="68" t="s">
        <v>34</v>
      </c>
      <c r="E142" s="69"/>
      <c r="F142" s="69"/>
      <c r="G142" s="70"/>
      <c r="H142" s="70"/>
      <c r="I142" s="71"/>
      <c r="J142" s="93">
        <v>1381.2</v>
      </c>
      <c r="K142" s="78"/>
    </row>
    <row r="143" spans="1:11" ht="12.75">
      <c r="A143" s="1" t="s">
        <v>25</v>
      </c>
      <c r="B143" s="73" t="s">
        <v>250</v>
      </c>
      <c r="C143" s="74" t="s">
        <v>271</v>
      </c>
      <c r="D143" s="75" t="s">
        <v>272</v>
      </c>
      <c r="E143" s="76">
        <v>2002</v>
      </c>
      <c r="F143" s="76">
        <v>2008</v>
      </c>
      <c r="G143" s="77">
        <v>40000</v>
      </c>
      <c r="H143" s="77">
        <v>0</v>
      </c>
      <c r="I143" s="78">
        <v>1500</v>
      </c>
      <c r="J143" s="94">
        <v>4834.2</v>
      </c>
      <c r="K143" s="78">
        <f t="shared" si="1"/>
        <v>33665.8</v>
      </c>
    </row>
    <row r="144" spans="1:11" ht="12.75">
      <c r="A144" s="1" t="s">
        <v>25</v>
      </c>
      <c r="B144" s="66"/>
      <c r="C144" s="67"/>
      <c r="D144" s="68" t="s">
        <v>34</v>
      </c>
      <c r="E144" s="69"/>
      <c r="F144" s="69"/>
      <c r="G144" s="70"/>
      <c r="H144" s="70"/>
      <c r="I144" s="71"/>
      <c r="J144" s="93">
        <v>4834.2</v>
      </c>
      <c r="K144" s="78"/>
    </row>
    <row r="145" spans="1:11" ht="12.75">
      <c r="A145" s="1" t="s">
        <v>25</v>
      </c>
      <c r="B145" s="73" t="s">
        <v>273</v>
      </c>
      <c r="C145" s="74" t="s">
        <v>32</v>
      </c>
      <c r="D145" s="75" t="s">
        <v>274</v>
      </c>
      <c r="E145" s="76">
        <v>2003</v>
      </c>
      <c r="F145" s="76">
        <v>2004</v>
      </c>
      <c r="G145" s="77">
        <v>56273</v>
      </c>
      <c r="H145" s="77">
        <v>0</v>
      </c>
      <c r="I145" s="78">
        <v>0</v>
      </c>
      <c r="J145" s="94">
        <v>30000</v>
      </c>
      <c r="K145" s="78">
        <f t="shared" si="1"/>
        <v>26273</v>
      </c>
    </row>
    <row r="146" spans="1:11" ht="12.75">
      <c r="A146" s="1" t="s">
        <v>25</v>
      </c>
      <c r="B146" s="66"/>
      <c r="C146" s="67"/>
      <c r="D146" s="68" t="s">
        <v>34</v>
      </c>
      <c r="E146" s="69"/>
      <c r="F146" s="69"/>
      <c r="G146" s="70"/>
      <c r="H146" s="70"/>
      <c r="I146" s="71"/>
      <c r="J146" s="93">
        <v>30000</v>
      </c>
      <c r="K146" s="78"/>
    </row>
    <row r="147" spans="1:11" ht="12.75">
      <c r="A147" s="1" t="s">
        <v>25</v>
      </c>
      <c r="B147" s="73" t="s">
        <v>273</v>
      </c>
      <c r="C147" s="74" t="s">
        <v>32</v>
      </c>
      <c r="D147" s="75" t="s">
        <v>275</v>
      </c>
      <c r="E147" s="76">
        <v>2003</v>
      </c>
      <c r="F147" s="76">
        <v>2004</v>
      </c>
      <c r="G147" s="77">
        <v>62487</v>
      </c>
      <c r="H147" s="77">
        <v>0</v>
      </c>
      <c r="I147" s="78">
        <v>0</v>
      </c>
      <c r="J147" s="94">
        <v>30000</v>
      </c>
      <c r="K147" s="78">
        <f t="shared" si="1"/>
        <v>32487</v>
      </c>
    </row>
    <row r="148" spans="1:11" ht="12.75">
      <c r="A148" s="1" t="s">
        <v>25</v>
      </c>
      <c r="B148" s="66"/>
      <c r="C148" s="67"/>
      <c r="D148" s="68" t="s">
        <v>34</v>
      </c>
      <c r="E148" s="69"/>
      <c r="F148" s="69"/>
      <c r="G148" s="70"/>
      <c r="H148" s="70"/>
      <c r="I148" s="71"/>
      <c r="J148" s="93">
        <v>30000</v>
      </c>
      <c r="K148" s="78"/>
    </row>
    <row r="149" spans="1:11" ht="12.75">
      <c r="A149" s="1" t="s">
        <v>25</v>
      </c>
      <c r="B149" s="73" t="s">
        <v>273</v>
      </c>
      <c r="C149" s="74" t="s">
        <v>32</v>
      </c>
      <c r="D149" s="75" t="s">
        <v>276</v>
      </c>
      <c r="E149" s="76">
        <v>2003</v>
      </c>
      <c r="F149" s="76">
        <v>2003</v>
      </c>
      <c r="G149" s="77">
        <v>4800</v>
      </c>
      <c r="H149" s="77">
        <v>0</v>
      </c>
      <c r="I149" s="78">
        <v>0</v>
      </c>
      <c r="J149" s="94">
        <v>4800</v>
      </c>
      <c r="K149" s="78">
        <f t="shared" si="1"/>
        <v>0</v>
      </c>
    </row>
    <row r="150" spans="1:11" ht="12.75">
      <c r="A150" s="1" t="s">
        <v>25</v>
      </c>
      <c r="B150" s="66"/>
      <c r="C150" s="67"/>
      <c r="D150" s="68" t="s">
        <v>34</v>
      </c>
      <c r="E150" s="69"/>
      <c r="F150" s="69"/>
      <c r="G150" s="70"/>
      <c r="H150" s="70"/>
      <c r="I150" s="71"/>
      <c r="J150" s="93">
        <v>4800</v>
      </c>
      <c r="K150" s="78"/>
    </row>
    <row r="151" spans="1:11" ht="12.75">
      <c r="A151" s="1" t="s">
        <v>25</v>
      </c>
      <c r="B151" s="73" t="s">
        <v>273</v>
      </c>
      <c r="C151" s="74" t="s">
        <v>32</v>
      </c>
      <c r="D151" s="75" t="s">
        <v>277</v>
      </c>
      <c r="E151" s="76">
        <v>2003</v>
      </c>
      <c r="F151" s="76">
        <v>2004</v>
      </c>
      <c r="G151" s="77">
        <v>25000</v>
      </c>
      <c r="H151" s="77">
        <v>0</v>
      </c>
      <c r="I151" s="78">
        <v>0</v>
      </c>
      <c r="J151" s="94">
        <v>5000</v>
      </c>
      <c r="K151" s="78">
        <f t="shared" si="1"/>
        <v>20000</v>
      </c>
    </row>
    <row r="152" spans="1:11" ht="12.75">
      <c r="A152" s="1" t="s">
        <v>25</v>
      </c>
      <c r="B152" s="66"/>
      <c r="C152" s="67"/>
      <c r="D152" s="68" t="s">
        <v>34</v>
      </c>
      <c r="E152" s="69"/>
      <c r="F152" s="69"/>
      <c r="G152" s="70"/>
      <c r="H152" s="70"/>
      <c r="I152" s="71"/>
      <c r="J152" s="93">
        <v>5000</v>
      </c>
      <c r="K152" s="78"/>
    </row>
    <row r="153" spans="1:11" ht="12.75">
      <c r="A153" s="1" t="s">
        <v>25</v>
      </c>
      <c r="B153" s="73" t="s">
        <v>273</v>
      </c>
      <c r="C153" s="74" t="s">
        <v>32</v>
      </c>
      <c r="D153" s="75" t="s">
        <v>278</v>
      </c>
      <c r="E153" s="76">
        <v>2003</v>
      </c>
      <c r="F153" s="76">
        <v>2005</v>
      </c>
      <c r="G153" s="77">
        <v>150254</v>
      </c>
      <c r="H153" s="77">
        <v>0</v>
      </c>
      <c r="I153" s="78">
        <v>0</v>
      </c>
      <c r="J153" s="94">
        <v>50000</v>
      </c>
      <c r="K153" s="78">
        <f t="shared" si="1"/>
        <v>100254</v>
      </c>
    </row>
    <row r="154" spans="1:11" ht="12.75">
      <c r="A154" s="1" t="s">
        <v>25</v>
      </c>
      <c r="B154" s="66"/>
      <c r="C154" s="67"/>
      <c r="D154" s="68" t="s">
        <v>34</v>
      </c>
      <c r="E154" s="69"/>
      <c r="F154" s="69"/>
      <c r="G154" s="70"/>
      <c r="H154" s="70"/>
      <c r="I154" s="71"/>
      <c r="J154" s="93">
        <v>50000</v>
      </c>
      <c r="K154" s="78"/>
    </row>
    <row r="155" spans="1:11" ht="12.75">
      <c r="A155" s="1" t="s">
        <v>25</v>
      </c>
      <c r="B155" s="73" t="s">
        <v>273</v>
      </c>
      <c r="C155" s="74" t="s">
        <v>32</v>
      </c>
      <c r="D155" s="75" t="s">
        <v>279</v>
      </c>
      <c r="E155" s="76">
        <v>2003</v>
      </c>
      <c r="F155" s="76">
        <v>2003</v>
      </c>
      <c r="G155" s="77">
        <v>4000</v>
      </c>
      <c r="H155" s="77">
        <v>0</v>
      </c>
      <c r="I155" s="78">
        <v>0</v>
      </c>
      <c r="J155" s="94">
        <v>4000</v>
      </c>
      <c r="K155" s="78">
        <f t="shared" si="1"/>
        <v>0</v>
      </c>
    </row>
    <row r="156" spans="1:11" ht="12.75">
      <c r="A156" s="1" t="s">
        <v>25</v>
      </c>
      <c r="B156" s="66"/>
      <c r="C156" s="67"/>
      <c r="D156" s="68" t="s">
        <v>34</v>
      </c>
      <c r="E156" s="69"/>
      <c r="F156" s="69"/>
      <c r="G156" s="70"/>
      <c r="H156" s="70"/>
      <c r="I156" s="71"/>
      <c r="J156" s="93">
        <v>4000</v>
      </c>
      <c r="K156" s="78"/>
    </row>
    <row r="157" spans="1:11" ht="12.75">
      <c r="A157" s="1" t="s">
        <v>25</v>
      </c>
      <c r="B157" s="73" t="s">
        <v>273</v>
      </c>
      <c r="C157" s="74" t="s">
        <v>32</v>
      </c>
      <c r="D157" s="75" t="s">
        <v>280</v>
      </c>
      <c r="E157" s="76">
        <v>2003</v>
      </c>
      <c r="F157" s="76">
        <v>2003</v>
      </c>
      <c r="G157" s="77">
        <v>15250</v>
      </c>
      <c r="H157" s="77">
        <v>0</v>
      </c>
      <c r="I157" s="78">
        <v>0</v>
      </c>
      <c r="J157" s="94">
        <v>15250</v>
      </c>
      <c r="K157" s="78">
        <f t="shared" si="1"/>
        <v>0</v>
      </c>
    </row>
    <row r="158" spans="1:11" ht="12.75">
      <c r="A158" s="1" t="s">
        <v>25</v>
      </c>
      <c r="B158" s="66"/>
      <c r="C158" s="67"/>
      <c r="D158" s="68" t="s">
        <v>34</v>
      </c>
      <c r="E158" s="69"/>
      <c r="F158" s="69"/>
      <c r="G158" s="70"/>
      <c r="H158" s="70"/>
      <c r="I158" s="71"/>
      <c r="J158" s="93">
        <v>15250</v>
      </c>
      <c r="K158" s="78"/>
    </row>
    <row r="159" spans="1:11" ht="12.75">
      <c r="A159" s="1" t="s">
        <v>25</v>
      </c>
      <c r="B159" s="73" t="s">
        <v>273</v>
      </c>
      <c r="C159" s="74" t="s">
        <v>32</v>
      </c>
      <c r="D159" s="75" t="s">
        <v>281</v>
      </c>
      <c r="E159" s="76">
        <v>2003</v>
      </c>
      <c r="F159" s="76">
        <v>2007</v>
      </c>
      <c r="G159" s="77">
        <v>27660</v>
      </c>
      <c r="H159" s="77">
        <v>0</v>
      </c>
      <c r="I159" s="78">
        <v>0</v>
      </c>
      <c r="J159" s="94">
        <v>4660</v>
      </c>
      <c r="K159" s="78">
        <f t="shared" si="1"/>
        <v>23000</v>
      </c>
    </row>
    <row r="160" spans="1:11" ht="12.75">
      <c r="A160" s="1" t="s">
        <v>25</v>
      </c>
      <c r="B160" s="66"/>
      <c r="C160" s="67"/>
      <c r="D160" s="68" t="s">
        <v>34</v>
      </c>
      <c r="E160" s="69"/>
      <c r="F160" s="69"/>
      <c r="G160" s="70"/>
      <c r="H160" s="70"/>
      <c r="I160" s="71"/>
      <c r="J160" s="93">
        <v>4660</v>
      </c>
      <c r="K160" s="78"/>
    </row>
    <row r="161" spans="1:11" ht="12.75">
      <c r="A161" s="1" t="s">
        <v>25</v>
      </c>
      <c r="B161" s="73" t="s">
        <v>273</v>
      </c>
      <c r="C161" s="74" t="s">
        <v>32</v>
      </c>
      <c r="D161" s="75" t="s">
        <v>282</v>
      </c>
      <c r="E161" s="76">
        <v>2003</v>
      </c>
      <c r="F161" s="76">
        <v>2003</v>
      </c>
      <c r="G161" s="77">
        <v>20000</v>
      </c>
      <c r="H161" s="77">
        <v>0</v>
      </c>
      <c r="I161" s="78">
        <v>0</v>
      </c>
      <c r="J161" s="94">
        <v>20000</v>
      </c>
      <c r="K161" s="78">
        <f t="shared" si="1"/>
        <v>0</v>
      </c>
    </row>
    <row r="162" spans="1:11" ht="12.75">
      <c r="A162" s="1" t="s">
        <v>25</v>
      </c>
      <c r="B162" s="66"/>
      <c r="C162" s="67"/>
      <c r="D162" s="68" t="s">
        <v>34</v>
      </c>
      <c r="E162" s="69"/>
      <c r="F162" s="69"/>
      <c r="G162" s="70"/>
      <c r="H162" s="70"/>
      <c r="I162" s="71"/>
      <c r="J162" s="93">
        <v>20000</v>
      </c>
      <c r="K162" s="78"/>
    </row>
    <row r="163" spans="1:11" ht="12.75">
      <c r="A163" s="1" t="s">
        <v>25</v>
      </c>
      <c r="B163" s="73" t="s">
        <v>273</v>
      </c>
      <c r="C163" s="74" t="s">
        <v>32</v>
      </c>
      <c r="D163" s="75" t="s">
        <v>283</v>
      </c>
      <c r="E163" s="76">
        <v>2003</v>
      </c>
      <c r="F163" s="76">
        <v>2003</v>
      </c>
      <c r="G163" s="77">
        <v>3300</v>
      </c>
      <c r="H163" s="77">
        <v>0</v>
      </c>
      <c r="I163" s="78">
        <v>0</v>
      </c>
      <c r="J163" s="94">
        <v>3300</v>
      </c>
      <c r="K163" s="78">
        <f t="shared" si="1"/>
        <v>0</v>
      </c>
    </row>
    <row r="164" spans="1:11" ht="12.75">
      <c r="A164" s="1" t="s">
        <v>25</v>
      </c>
      <c r="B164" s="66"/>
      <c r="C164" s="67"/>
      <c r="D164" s="68" t="s">
        <v>34</v>
      </c>
      <c r="E164" s="69"/>
      <c r="F164" s="69"/>
      <c r="G164" s="70"/>
      <c r="H164" s="70"/>
      <c r="I164" s="71"/>
      <c r="J164" s="93">
        <v>3300</v>
      </c>
      <c r="K164" s="78"/>
    </row>
    <row r="165" spans="1:11" ht="12.75">
      <c r="A165" s="1" t="s">
        <v>25</v>
      </c>
      <c r="B165" s="73" t="s">
        <v>273</v>
      </c>
      <c r="C165" s="74" t="s">
        <v>32</v>
      </c>
      <c r="D165" s="75" t="s">
        <v>284</v>
      </c>
      <c r="E165" s="76">
        <v>2003</v>
      </c>
      <c r="F165" s="76">
        <v>2003</v>
      </c>
      <c r="G165" s="77">
        <v>1900</v>
      </c>
      <c r="H165" s="77">
        <v>0</v>
      </c>
      <c r="I165" s="78">
        <v>0</v>
      </c>
      <c r="J165" s="94">
        <v>1900</v>
      </c>
      <c r="K165" s="78">
        <f t="shared" si="1"/>
        <v>0</v>
      </c>
    </row>
    <row r="166" spans="1:11" ht="12.75">
      <c r="A166" s="1" t="s">
        <v>25</v>
      </c>
      <c r="B166" s="66"/>
      <c r="C166" s="67"/>
      <c r="D166" s="68" t="s">
        <v>34</v>
      </c>
      <c r="E166" s="69"/>
      <c r="F166" s="69"/>
      <c r="G166" s="70"/>
      <c r="H166" s="70"/>
      <c r="I166" s="71"/>
      <c r="J166" s="93">
        <v>1900</v>
      </c>
      <c r="K166" s="78"/>
    </row>
    <row r="167" spans="1:11" ht="12.75">
      <c r="A167" s="1" t="s">
        <v>25</v>
      </c>
      <c r="B167" s="73" t="s">
        <v>273</v>
      </c>
      <c r="C167" s="74" t="s">
        <v>32</v>
      </c>
      <c r="D167" s="75" t="s">
        <v>285</v>
      </c>
      <c r="E167" s="76">
        <v>2003</v>
      </c>
      <c r="F167" s="76">
        <v>2013</v>
      </c>
      <c r="G167" s="77">
        <v>3106000</v>
      </c>
      <c r="H167" s="77">
        <v>0</v>
      </c>
      <c r="I167" s="78">
        <v>0</v>
      </c>
      <c r="J167" s="94">
        <v>54825</v>
      </c>
      <c r="K167" s="78">
        <f t="shared" si="1"/>
        <v>3051175</v>
      </c>
    </row>
    <row r="168" spans="1:11" ht="12.75">
      <c r="A168" s="1" t="s">
        <v>25</v>
      </c>
      <c r="B168" s="66"/>
      <c r="C168" s="67"/>
      <c r="D168" s="68" t="s">
        <v>34</v>
      </c>
      <c r="E168" s="69"/>
      <c r="F168" s="69"/>
      <c r="G168" s="70"/>
      <c r="H168" s="70"/>
      <c r="I168" s="71"/>
      <c r="J168" s="93">
        <v>54825</v>
      </c>
      <c r="K168" s="78"/>
    </row>
    <row r="169" spans="1:11" ht="12.75">
      <c r="A169" s="1" t="s">
        <v>25</v>
      </c>
      <c r="B169" s="73" t="s">
        <v>273</v>
      </c>
      <c r="C169" s="74" t="s">
        <v>286</v>
      </c>
      <c r="D169" s="75" t="s">
        <v>287</v>
      </c>
      <c r="E169" s="76">
        <v>2001</v>
      </c>
      <c r="F169" s="76">
        <v>2003</v>
      </c>
      <c r="G169" s="77">
        <v>19000</v>
      </c>
      <c r="H169" s="77">
        <v>2000</v>
      </c>
      <c r="I169" s="78">
        <v>10000</v>
      </c>
      <c r="J169" s="94">
        <v>7000</v>
      </c>
      <c r="K169" s="78">
        <f t="shared" si="1"/>
        <v>0</v>
      </c>
    </row>
    <row r="170" spans="1:11" ht="12.75">
      <c r="A170" s="1" t="s">
        <v>25</v>
      </c>
      <c r="B170" s="66"/>
      <c r="C170" s="67"/>
      <c r="D170" s="68" t="s">
        <v>34</v>
      </c>
      <c r="E170" s="69"/>
      <c r="F170" s="69"/>
      <c r="G170" s="70"/>
      <c r="H170" s="70"/>
      <c r="I170" s="71"/>
      <c r="J170" s="93">
        <v>7000</v>
      </c>
      <c r="K170" s="78"/>
    </row>
    <row r="171" spans="1:11" ht="12.75">
      <c r="A171" s="1" t="s">
        <v>25</v>
      </c>
      <c r="B171" s="73" t="s">
        <v>273</v>
      </c>
      <c r="C171" s="74" t="s">
        <v>288</v>
      </c>
      <c r="D171" s="75" t="s">
        <v>289</v>
      </c>
      <c r="E171" s="76">
        <v>2002</v>
      </c>
      <c r="F171" s="76">
        <v>2003</v>
      </c>
      <c r="G171" s="77">
        <v>21050</v>
      </c>
      <c r="H171" s="77">
        <v>0</v>
      </c>
      <c r="I171" s="78">
        <v>10000</v>
      </c>
      <c r="J171" s="94">
        <v>11050</v>
      </c>
      <c r="K171" s="78">
        <f t="shared" si="1"/>
        <v>0</v>
      </c>
    </row>
    <row r="172" spans="1:11" ht="12.75">
      <c r="A172" s="1" t="s">
        <v>25</v>
      </c>
      <c r="B172" s="66"/>
      <c r="C172" s="67"/>
      <c r="D172" s="68" t="s">
        <v>34</v>
      </c>
      <c r="E172" s="69"/>
      <c r="F172" s="69"/>
      <c r="G172" s="70"/>
      <c r="H172" s="70"/>
      <c r="I172" s="71"/>
      <c r="J172" s="93">
        <v>11050</v>
      </c>
      <c r="K172" s="78"/>
    </row>
    <row r="173" spans="1:11" ht="12.75">
      <c r="A173" s="1" t="s">
        <v>25</v>
      </c>
      <c r="B173" s="73" t="s">
        <v>273</v>
      </c>
      <c r="C173" s="74" t="s">
        <v>290</v>
      </c>
      <c r="D173" s="75" t="s">
        <v>291</v>
      </c>
      <c r="E173" s="76">
        <v>2002</v>
      </c>
      <c r="F173" s="76">
        <v>2003</v>
      </c>
      <c r="G173" s="77">
        <v>3000</v>
      </c>
      <c r="H173" s="77">
        <v>0</v>
      </c>
      <c r="I173" s="78">
        <v>2000</v>
      </c>
      <c r="J173" s="94">
        <v>1000</v>
      </c>
      <c r="K173" s="78">
        <f t="shared" si="1"/>
        <v>0</v>
      </c>
    </row>
    <row r="174" spans="1:11" ht="12.75">
      <c r="A174" s="1" t="s">
        <v>25</v>
      </c>
      <c r="B174" s="66"/>
      <c r="C174" s="67"/>
      <c r="D174" s="68" t="s">
        <v>34</v>
      </c>
      <c r="E174" s="69"/>
      <c r="F174" s="69"/>
      <c r="G174" s="70"/>
      <c r="H174" s="70"/>
      <c r="I174" s="71"/>
      <c r="J174" s="93">
        <v>1000</v>
      </c>
      <c r="K174" s="78"/>
    </row>
    <row r="175" spans="1:11" ht="12.75">
      <c r="A175" s="1" t="s">
        <v>25</v>
      </c>
      <c r="B175" s="73" t="s">
        <v>273</v>
      </c>
      <c r="C175" s="74" t="s">
        <v>292</v>
      </c>
      <c r="D175" s="75" t="s">
        <v>293</v>
      </c>
      <c r="E175" s="76">
        <v>2002</v>
      </c>
      <c r="F175" s="76">
        <v>2003</v>
      </c>
      <c r="G175" s="77">
        <v>18000</v>
      </c>
      <c r="H175" s="77">
        <v>0</v>
      </c>
      <c r="I175" s="78">
        <v>6000</v>
      </c>
      <c r="J175" s="94">
        <v>12000</v>
      </c>
      <c r="K175" s="78">
        <f t="shared" si="1"/>
        <v>0</v>
      </c>
    </row>
    <row r="176" spans="1:11" ht="12.75">
      <c r="A176" s="1" t="s">
        <v>25</v>
      </c>
      <c r="B176" s="66"/>
      <c r="C176" s="67"/>
      <c r="D176" s="68" t="s">
        <v>34</v>
      </c>
      <c r="E176" s="69"/>
      <c r="F176" s="69"/>
      <c r="G176" s="70"/>
      <c r="H176" s="70"/>
      <c r="I176" s="71"/>
      <c r="J176" s="93">
        <v>12000</v>
      </c>
      <c r="K176" s="78"/>
    </row>
    <row r="177" spans="1:11" ht="12.75">
      <c r="A177" s="1" t="s">
        <v>25</v>
      </c>
      <c r="B177" s="73" t="s">
        <v>294</v>
      </c>
      <c r="C177" s="74" t="s">
        <v>32</v>
      </c>
      <c r="D177" s="75" t="s">
        <v>295</v>
      </c>
      <c r="E177" s="76">
        <v>2003</v>
      </c>
      <c r="F177" s="76">
        <v>2003</v>
      </c>
      <c r="G177" s="77">
        <v>2000</v>
      </c>
      <c r="H177" s="77">
        <v>0</v>
      </c>
      <c r="I177" s="78">
        <v>0</v>
      </c>
      <c r="J177" s="94">
        <v>2000</v>
      </c>
      <c r="K177" s="78">
        <f t="shared" si="1"/>
        <v>0</v>
      </c>
    </row>
    <row r="178" spans="1:11" ht="12.75">
      <c r="A178" s="1" t="s">
        <v>25</v>
      </c>
      <c r="B178" s="66"/>
      <c r="C178" s="67"/>
      <c r="D178" s="68" t="s">
        <v>34</v>
      </c>
      <c r="E178" s="69"/>
      <c r="F178" s="69"/>
      <c r="G178" s="70"/>
      <c r="H178" s="70"/>
      <c r="I178" s="71"/>
      <c r="J178" s="93">
        <v>2000</v>
      </c>
      <c r="K178" s="78"/>
    </row>
    <row r="179" spans="1:11" ht="12.75">
      <c r="A179" s="1" t="s">
        <v>25</v>
      </c>
      <c r="B179" s="73" t="s">
        <v>294</v>
      </c>
      <c r="C179" s="74" t="s">
        <v>32</v>
      </c>
      <c r="D179" s="75" t="s">
        <v>296</v>
      </c>
      <c r="E179" s="76">
        <v>2003</v>
      </c>
      <c r="F179" s="76">
        <v>2003</v>
      </c>
      <c r="G179" s="77">
        <v>3000</v>
      </c>
      <c r="H179" s="77">
        <v>0</v>
      </c>
      <c r="I179" s="78">
        <v>0</v>
      </c>
      <c r="J179" s="94">
        <v>2000</v>
      </c>
      <c r="K179" s="78">
        <f t="shared" si="1"/>
        <v>1000</v>
      </c>
    </row>
    <row r="180" spans="1:11" ht="12.75">
      <c r="A180" s="1" t="s">
        <v>25</v>
      </c>
      <c r="B180" s="66"/>
      <c r="C180" s="67"/>
      <c r="D180" s="68" t="s">
        <v>34</v>
      </c>
      <c r="E180" s="69"/>
      <c r="F180" s="69"/>
      <c r="G180" s="70"/>
      <c r="H180" s="70"/>
      <c r="I180" s="71"/>
      <c r="J180" s="93">
        <v>2000</v>
      </c>
      <c r="K180" s="78"/>
    </row>
    <row r="181" spans="1:11" ht="12.75">
      <c r="A181" s="1" t="s">
        <v>25</v>
      </c>
      <c r="B181" s="73" t="s">
        <v>294</v>
      </c>
      <c r="C181" s="74" t="s">
        <v>32</v>
      </c>
      <c r="D181" s="75" t="s">
        <v>297</v>
      </c>
      <c r="E181" s="76">
        <v>2003</v>
      </c>
      <c r="F181" s="76">
        <v>2006</v>
      </c>
      <c r="G181" s="77">
        <v>60000</v>
      </c>
      <c r="H181" s="77">
        <v>0</v>
      </c>
      <c r="I181" s="78">
        <v>0</v>
      </c>
      <c r="J181" s="94">
        <v>500</v>
      </c>
      <c r="K181" s="78">
        <f t="shared" si="1"/>
        <v>59500</v>
      </c>
    </row>
    <row r="182" spans="1:11" ht="12.75">
      <c r="A182" s="1" t="s">
        <v>25</v>
      </c>
      <c r="B182" s="66"/>
      <c r="C182" s="67"/>
      <c r="D182" s="68" t="s">
        <v>34</v>
      </c>
      <c r="E182" s="69"/>
      <c r="F182" s="69"/>
      <c r="G182" s="70"/>
      <c r="H182" s="70"/>
      <c r="I182" s="71"/>
      <c r="J182" s="93">
        <v>500</v>
      </c>
      <c r="K182" s="78"/>
    </row>
    <row r="183" spans="1:11" ht="12.75">
      <c r="A183" s="1" t="s">
        <v>25</v>
      </c>
      <c r="B183" s="73" t="s">
        <v>294</v>
      </c>
      <c r="C183" s="74" t="s">
        <v>32</v>
      </c>
      <c r="D183" s="75" t="s">
        <v>298</v>
      </c>
      <c r="E183" s="76">
        <v>2003</v>
      </c>
      <c r="F183" s="76">
        <v>2006</v>
      </c>
      <c r="G183" s="77">
        <v>150000</v>
      </c>
      <c r="H183" s="77">
        <v>0</v>
      </c>
      <c r="I183" s="78">
        <v>0</v>
      </c>
      <c r="J183" s="94">
        <v>500</v>
      </c>
      <c r="K183" s="78">
        <f t="shared" si="1"/>
        <v>149500</v>
      </c>
    </row>
    <row r="184" spans="1:11" ht="12.75">
      <c r="A184" s="1" t="s">
        <v>25</v>
      </c>
      <c r="B184" s="66"/>
      <c r="C184" s="67"/>
      <c r="D184" s="68" t="s">
        <v>34</v>
      </c>
      <c r="E184" s="69"/>
      <c r="F184" s="69"/>
      <c r="G184" s="70"/>
      <c r="H184" s="70"/>
      <c r="I184" s="71"/>
      <c r="J184" s="93">
        <v>500</v>
      </c>
      <c r="K184" s="78"/>
    </row>
    <row r="185" spans="1:11" ht="12.75">
      <c r="A185" s="1" t="s">
        <v>25</v>
      </c>
      <c r="B185" s="73" t="s">
        <v>294</v>
      </c>
      <c r="C185" s="74" t="s">
        <v>32</v>
      </c>
      <c r="D185" s="75" t="s">
        <v>299</v>
      </c>
      <c r="E185" s="76">
        <v>2003</v>
      </c>
      <c r="F185" s="76">
        <v>2003</v>
      </c>
      <c r="G185" s="77">
        <v>10000</v>
      </c>
      <c r="H185" s="77">
        <v>0</v>
      </c>
      <c r="I185" s="78">
        <v>0</v>
      </c>
      <c r="J185" s="94">
        <v>8000</v>
      </c>
      <c r="K185" s="78">
        <f t="shared" si="1"/>
        <v>2000</v>
      </c>
    </row>
    <row r="186" spans="1:11" ht="12.75">
      <c r="A186" s="1" t="s">
        <v>25</v>
      </c>
      <c r="B186" s="66"/>
      <c r="C186" s="67"/>
      <c r="D186" s="68" t="s">
        <v>34</v>
      </c>
      <c r="E186" s="69"/>
      <c r="F186" s="69"/>
      <c r="G186" s="70"/>
      <c r="H186" s="70"/>
      <c r="I186" s="71"/>
      <c r="J186" s="93">
        <v>8000</v>
      </c>
      <c r="K186" s="78"/>
    </row>
    <row r="187" spans="1:11" ht="12.75">
      <c r="A187" s="1" t="s">
        <v>25</v>
      </c>
      <c r="B187" s="73" t="s">
        <v>294</v>
      </c>
      <c r="C187" s="74" t="s">
        <v>32</v>
      </c>
      <c r="D187" s="75" t="s">
        <v>300</v>
      </c>
      <c r="E187" s="76">
        <v>2003</v>
      </c>
      <c r="F187" s="76">
        <v>2003</v>
      </c>
      <c r="G187" s="77">
        <v>10000</v>
      </c>
      <c r="H187" s="77">
        <v>0</v>
      </c>
      <c r="I187" s="78">
        <v>0</v>
      </c>
      <c r="J187" s="94">
        <v>8000</v>
      </c>
      <c r="K187" s="78">
        <f t="shared" si="1"/>
        <v>2000</v>
      </c>
    </row>
    <row r="188" spans="1:11" ht="12.75">
      <c r="A188" s="1" t="s">
        <v>25</v>
      </c>
      <c r="B188" s="66"/>
      <c r="C188" s="67"/>
      <c r="D188" s="68" t="s">
        <v>34</v>
      </c>
      <c r="E188" s="69"/>
      <c r="F188" s="69"/>
      <c r="G188" s="70"/>
      <c r="H188" s="70"/>
      <c r="I188" s="71"/>
      <c r="J188" s="93">
        <v>8000</v>
      </c>
      <c r="K188" s="78"/>
    </row>
    <row r="189" spans="1:11" ht="12.75">
      <c r="A189" s="1" t="s">
        <v>25</v>
      </c>
      <c r="B189" s="73" t="s">
        <v>294</v>
      </c>
      <c r="C189" s="74" t="s">
        <v>32</v>
      </c>
      <c r="D189" s="75" t="s">
        <v>301</v>
      </c>
      <c r="E189" s="76">
        <v>2003</v>
      </c>
      <c r="F189" s="76">
        <v>2003</v>
      </c>
      <c r="G189" s="77">
        <v>2000</v>
      </c>
      <c r="H189" s="77">
        <v>0</v>
      </c>
      <c r="I189" s="78">
        <v>0</v>
      </c>
      <c r="J189" s="94">
        <v>2000</v>
      </c>
      <c r="K189" s="78">
        <f t="shared" si="1"/>
        <v>0</v>
      </c>
    </row>
    <row r="190" spans="1:11" ht="12.75">
      <c r="A190" s="1" t="s">
        <v>25</v>
      </c>
      <c r="B190" s="66"/>
      <c r="C190" s="67"/>
      <c r="D190" s="68" t="s">
        <v>34</v>
      </c>
      <c r="E190" s="69"/>
      <c r="F190" s="69"/>
      <c r="G190" s="70"/>
      <c r="H190" s="70"/>
      <c r="I190" s="71"/>
      <c r="J190" s="93">
        <v>2000</v>
      </c>
      <c r="K190" s="78"/>
    </row>
    <row r="191" spans="1:11" ht="12.75">
      <c r="A191" s="1" t="s">
        <v>25</v>
      </c>
      <c r="B191" s="73" t="s">
        <v>294</v>
      </c>
      <c r="C191" s="74" t="s">
        <v>32</v>
      </c>
      <c r="D191" s="75" t="s">
        <v>302</v>
      </c>
      <c r="E191" s="76">
        <v>2003</v>
      </c>
      <c r="F191" s="76">
        <v>2006</v>
      </c>
      <c r="G191" s="77">
        <v>50000</v>
      </c>
      <c r="H191" s="77">
        <v>0</v>
      </c>
      <c r="I191" s="78">
        <v>0</v>
      </c>
      <c r="J191" s="94">
        <v>8000</v>
      </c>
      <c r="K191" s="78">
        <f t="shared" si="1"/>
        <v>42000</v>
      </c>
    </row>
    <row r="192" spans="1:11" ht="12.75">
      <c r="A192" s="1" t="s">
        <v>25</v>
      </c>
      <c r="B192" s="66"/>
      <c r="C192" s="67"/>
      <c r="D192" s="68" t="s">
        <v>34</v>
      </c>
      <c r="E192" s="69"/>
      <c r="F192" s="69"/>
      <c r="G192" s="70"/>
      <c r="H192" s="70"/>
      <c r="I192" s="71"/>
      <c r="J192" s="93">
        <v>8000</v>
      </c>
      <c r="K192" s="78"/>
    </row>
    <row r="193" spans="1:11" ht="12.75">
      <c r="A193" s="1" t="s">
        <v>25</v>
      </c>
      <c r="B193" s="73" t="s">
        <v>294</v>
      </c>
      <c r="C193" s="74" t="s">
        <v>32</v>
      </c>
      <c r="D193" s="75" t="s">
        <v>303</v>
      </c>
      <c r="E193" s="76">
        <v>2003</v>
      </c>
      <c r="F193" s="76">
        <v>2003</v>
      </c>
      <c r="G193" s="77">
        <v>2000</v>
      </c>
      <c r="H193" s="77">
        <v>0</v>
      </c>
      <c r="I193" s="78">
        <v>0</v>
      </c>
      <c r="J193" s="94">
        <v>2000</v>
      </c>
      <c r="K193" s="78">
        <f t="shared" si="1"/>
        <v>0</v>
      </c>
    </row>
    <row r="194" spans="1:11" ht="12.75">
      <c r="A194" s="1" t="s">
        <v>25</v>
      </c>
      <c r="B194" s="66"/>
      <c r="C194" s="67"/>
      <c r="D194" s="68" t="s">
        <v>34</v>
      </c>
      <c r="E194" s="69"/>
      <c r="F194" s="69"/>
      <c r="G194" s="70"/>
      <c r="H194" s="70"/>
      <c r="I194" s="71"/>
      <c r="J194" s="93">
        <v>2000</v>
      </c>
      <c r="K194" s="78"/>
    </row>
    <row r="195" spans="1:11" ht="12.75">
      <c r="A195" s="1" t="s">
        <v>25</v>
      </c>
      <c r="B195" s="73" t="s">
        <v>294</v>
      </c>
      <c r="C195" s="74" t="s">
        <v>304</v>
      </c>
      <c r="D195" s="75" t="s">
        <v>305</v>
      </c>
      <c r="E195" s="76">
        <v>1999</v>
      </c>
      <c r="F195" s="76">
        <v>2003</v>
      </c>
      <c r="G195" s="77">
        <v>12000</v>
      </c>
      <c r="H195" s="77">
        <v>182</v>
      </c>
      <c r="I195" s="78">
        <f>9000-5186.1</f>
        <v>3813.8999999999996</v>
      </c>
      <c r="J195" s="94">
        <v>8004.1</v>
      </c>
      <c r="K195" s="78">
        <f t="shared" si="1"/>
        <v>0</v>
      </c>
    </row>
    <row r="196" spans="1:11" ht="12.75">
      <c r="A196" s="1" t="s">
        <v>25</v>
      </c>
      <c r="B196" s="66"/>
      <c r="C196" s="67"/>
      <c r="D196" s="68" t="s">
        <v>34</v>
      </c>
      <c r="E196" s="69"/>
      <c r="F196" s="69"/>
      <c r="G196" s="70"/>
      <c r="H196" s="70"/>
      <c r="I196" s="71"/>
      <c r="J196" s="93">
        <v>8004.1</v>
      </c>
      <c r="K196" s="78"/>
    </row>
    <row r="197" spans="1:11" ht="12.75">
      <c r="A197" s="1" t="s">
        <v>25</v>
      </c>
      <c r="B197" s="73" t="s">
        <v>294</v>
      </c>
      <c r="C197" s="74" t="s">
        <v>306</v>
      </c>
      <c r="D197" s="75" t="s">
        <v>307</v>
      </c>
      <c r="E197" s="76">
        <v>1998</v>
      </c>
      <c r="F197" s="76">
        <v>2005</v>
      </c>
      <c r="G197" s="77">
        <v>34000</v>
      </c>
      <c r="H197" s="77">
        <v>1456.8</v>
      </c>
      <c r="I197" s="78">
        <f>8000-4000</f>
        <v>4000</v>
      </c>
      <c r="J197" s="94">
        <v>6000</v>
      </c>
      <c r="K197" s="78">
        <f t="shared" si="1"/>
        <v>22543.2</v>
      </c>
    </row>
    <row r="198" spans="1:11" ht="12.75">
      <c r="A198" s="1" t="s">
        <v>25</v>
      </c>
      <c r="B198" s="66"/>
      <c r="C198" s="67"/>
      <c r="D198" s="68" t="s">
        <v>34</v>
      </c>
      <c r="E198" s="69"/>
      <c r="F198" s="69"/>
      <c r="G198" s="70"/>
      <c r="H198" s="70"/>
      <c r="I198" s="71"/>
      <c r="J198" s="93">
        <v>6000</v>
      </c>
      <c r="K198" s="78"/>
    </row>
    <row r="199" spans="1:11" ht="12.75">
      <c r="A199" s="1" t="s">
        <v>25</v>
      </c>
      <c r="B199" s="73" t="s">
        <v>294</v>
      </c>
      <c r="C199" s="74" t="s">
        <v>308</v>
      </c>
      <c r="D199" s="75" t="s">
        <v>309</v>
      </c>
      <c r="E199" s="76">
        <v>1999</v>
      </c>
      <c r="F199" s="76">
        <v>2005</v>
      </c>
      <c r="G199" s="77">
        <v>45000</v>
      </c>
      <c r="H199" s="77">
        <v>0</v>
      </c>
      <c r="I199" s="78">
        <f>3000-2500</f>
        <v>500</v>
      </c>
      <c r="J199" s="94">
        <v>10500</v>
      </c>
      <c r="K199" s="78">
        <f t="shared" si="1"/>
        <v>34000</v>
      </c>
    </row>
    <row r="200" spans="1:11" ht="12.75">
      <c r="A200" s="1" t="s">
        <v>25</v>
      </c>
      <c r="B200" s="66"/>
      <c r="C200" s="67"/>
      <c r="D200" s="68" t="s">
        <v>34</v>
      </c>
      <c r="E200" s="69"/>
      <c r="F200" s="69"/>
      <c r="G200" s="70"/>
      <c r="H200" s="70"/>
      <c r="I200" s="71"/>
      <c r="J200" s="93">
        <v>10500</v>
      </c>
      <c r="K200" s="78"/>
    </row>
    <row r="201" spans="1:11" ht="12.75">
      <c r="A201" s="1" t="s">
        <v>25</v>
      </c>
      <c r="B201" s="73" t="s">
        <v>294</v>
      </c>
      <c r="C201" s="74" t="s">
        <v>310</v>
      </c>
      <c r="D201" s="75" t="s">
        <v>151</v>
      </c>
      <c r="E201" s="76">
        <v>2000</v>
      </c>
      <c r="F201" s="76">
        <v>2004</v>
      </c>
      <c r="G201" s="77">
        <v>8100</v>
      </c>
      <c r="H201" s="77">
        <v>2100</v>
      </c>
      <c r="I201" s="78">
        <v>3000</v>
      </c>
      <c r="J201" s="94">
        <v>3000</v>
      </c>
      <c r="K201" s="78">
        <f t="shared" si="1"/>
        <v>0</v>
      </c>
    </row>
    <row r="202" spans="1:11" ht="12.75">
      <c r="A202" s="1" t="s">
        <v>25</v>
      </c>
      <c r="B202" s="66"/>
      <c r="C202" s="67"/>
      <c r="D202" s="68" t="s">
        <v>34</v>
      </c>
      <c r="E202" s="69"/>
      <c r="F202" s="69"/>
      <c r="G202" s="70"/>
      <c r="H202" s="70"/>
      <c r="I202" s="71"/>
      <c r="J202" s="93">
        <v>3000</v>
      </c>
      <c r="K202" s="78"/>
    </row>
    <row r="203" spans="1:11" ht="12.75">
      <c r="A203" s="1" t="s">
        <v>25</v>
      </c>
      <c r="B203" s="73" t="s">
        <v>294</v>
      </c>
      <c r="C203" s="74" t="s">
        <v>311</v>
      </c>
      <c r="D203" s="75" t="s">
        <v>312</v>
      </c>
      <c r="E203" s="76">
        <v>2002</v>
      </c>
      <c r="F203" s="76">
        <v>2005</v>
      </c>
      <c r="G203" s="77">
        <v>10000</v>
      </c>
      <c r="H203" s="77">
        <v>0</v>
      </c>
      <c r="I203" s="78">
        <v>3000</v>
      </c>
      <c r="J203" s="94">
        <v>2000</v>
      </c>
      <c r="K203" s="78">
        <f>G203-(H203+I203+J203)</f>
        <v>5000</v>
      </c>
    </row>
    <row r="204" spans="1:11" ht="13.5" thickBot="1">
      <c r="A204" s="1" t="s">
        <v>25</v>
      </c>
      <c r="B204" s="66"/>
      <c r="C204" s="67"/>
      <c r="D204" s="68" t="s">
        <v>34</v>
      </c>
      <c r="E204" s="69"/>
      <c r="F204" s="69"/>
      <c r="G204" s="70"/>
      <c r="H204" s="70"/>
      <c r="I204" s="71"/>
      <c r="J204" s="93">
        <v>2000</v>
      </c>
      <c r="K204" s="95"/>
    </row>
    <row r="205" spans="1:11" ht="13.5" thickBot="1">
      <c r="A205" s="1" t="s">
        <v>25</v>
      </c>
      <c r="B205" s="12" t="s">
        <v>140</v>
      </c>
      <c r="C205" s="48"/>
      <c r="D205" s="49"/>
      <c r="E205" s="80"/>
      <c r="F205" s="80"/>
      <c r="G205" s="81">
        <f>SUM(G9:G204)</f>
        <v>10921595.39</v>
      </c>
      <c r="H205" s="81">
        <f>SUM(H9:H204)</f>
        <v>3299973.4</v>
      </c>
      <c r="I205" s="81">
        <f>SUM(I9:I204)</f>
        <v>730236.7300000001</v>
      </c>
      <c r="J205" s="96">
        <f>SUM(J9:J204)/2</f>
        <v>1144610.7000000002</v>
      </c>
      <c r="K205" s="97">
        <f>G205-(H205+I205+J205)</f>
        <v>5746774.5600000005</v>
      </c>
    </row>
    <row r="206" ht="12.75">
      <c r="B206" s="83"/>
    </row>
    <row r="207" ht="12.75">
      <c r="B207" s="1" t="s">
        <v>141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 topLeftCell="A1">
      <selection activeCell="G77" sqref="G77"/>
    </sheetView>
  </sheetViews>
  <sheetFormatPr defaultColWidth="9.00390625" defaultRowHeight="12.75"/>
  <cols>
    <col min="1" max="1" width="26.125" style="1" customWidth="1"/>
    <col min="2" max="2" width="8.75390625" style="1" customWidth="1"/>
    <col min="3" max="3" width="37.00390625" style="1" customWidth="1"/>
    <col min="4" max="5" width="6.125" style="11" bestFit="1" customWidth="1"/>
    <col min="6" max="10" width="11.125" style="5" customWidth="1"/>
    <col min="11" max="11" width="9.125" style="5" customWidth="1"/>
  </cols>
  <sheetData>
    <row r="1" spans="1:10" ht="12.75">
      <c r="A1" s="2" t="s">
        <v>0</v>
      </c>
      <c r="B1" s="2"/>
      <c r="C1" s="2"/>
      <c r="D1" s="3"/>
      <c r="E1" s="3"/>
      <c r="F1" s="4"/>
      <c r="G1" s="4"/>
      <c r="H1" s="4"/>
      <c r="I1" s="4"/>
      <c r="J1" s="4"/>
    </row>
    <row r="2" spans="1:10" ht="12.75">
      <c r="A2" s="2" t="s">
        <v>1</v>
      </c>
      <c r="B2" s="2"/>
      <c r="C2" s="2"/>
      <c r="D2" s="3"/>
      <c r="E2" s="3"/>
      <c r="F2" s="4"/>
      <c r="G2" s="4"/>
      <c r="H2" s="4"/>
      <c r="I2" s="4"/>
      <c r="J2" s="4"/>
    </row>
    <row r="4" ht="18">
      <c r="A4" s="98" t="s">
        <v>313</v>
      </c>
    </row>
    <row r="5" ht="13.5" thickBot="1"/>
    <row r="6" spans="1:10" ht="13.5" thickBot="1">
      <c r="A6" s="12" t="s">
        <v>2</v>
      </c>
      <c r="B6" s="48"/>
      <c r="C6" s="49"/>
      <c r="D6" s="13"/>
      <c r="E6" s="13"/>
      <c r="F6" s="14"/>
      <c r="G6" s="14"/>
      <c r="H6" s="14"/>
      <c r="I6" s="14"/>
      <c r="J6" s="30"/>
    </row>
    <row r="7" spans="1:10" ht="34.5" customHeight="1">
      <c r="A7" s="51" t="s">
        <v>26</v>
      </c>
      <c r="B7" s="52" t="s">
        <v>27</v>
      </c>
      <c r="C7" s="53" t="s">
        <v>28</v>
      </c>
      <c r="D7" s="54" t="s">
        <v>4</v>
      </c>
      <c r="E7" s="54" t="s">
        <v>5</v>
      </c>
      <c r="F7" s="55" t="s">
        <v>6</v>
      </c>
      <c r="G7" s="55" t="s">
        <v>7</v>
      </c>
      <c r="H7" s="55" t="s">
        <v>681</v>
      </c>
      <c r="I7" s="55" t="s">
        <v>9</v>
      </c>
      <c r="J7" s="100" t="s">
        <v>10</v>
      </c>
    </row>
    <row r="8" spans="1:10" ht="13.5" customHeight="1" thickBot="1">
      <c r="A8" s="15"/>
      <c r="B8" s="57"/>
      <c r="C8" s="58" t="s">
        <v>29</v>
      </c>
      <c r="D8" s="16"/>
      <c r="E8" s="16"/>
      <c r="F8" s="17"/>
      <c r="G8" s="17"/>
      <c r="H8" s="17" t="s">
        <v>30</v>
      </c>
      <c r="I8" s="17"/>
      <c r="J8" s="18"/>
    </row>
    <row r="9" spans="1:10" ht="12.75">
      <c r="A9" s="73" t="s">
        <v>314</v>
      </c>
      <c r="B9" s="74" t="s">
        <v>32</v>
      </c>
      <c r="C9" s="75" t="s">
        <v>317</v>
      </c>
      <c r="D9" s="76">
        <v>1999</v>
      </c>
      <c r="E9" s="76">
        <v>2013</v>
      </c>
      <c r="F9" s="77">
        <v>19242496.56</v>
      </c>
      <c r="G9" s="77">
        <v>0</v>
      </c>
      <c r="H9" s="78">
        <v>0</v>
      </c>
      <c r="I9" s="78">
        <v>5000</v>
      </c>
      <c r="J9" s="78">
        <f aca="true" t="shared" si="0" ref="J9:J71">F9-(G9+H9+I9)</f>
        <v>19237496.56</v>
      </c>
    </row>
    <row r="10" spans="1:10" ht="12.75">
      <c r="A10" s="66"/>
      <c r="B10" s="67"/>
      <c r="C10" s="68" t="s">
        <v>34</v>
      </c>
      <c r="D10" s="69"/>
      <c r="E10" s="69"/>
      <c r="F10" s="70"/>
      <c r="G10" s="70"/>
      <c r="H10" s="71"/>
      <c r="I10" s="71">
        <v>5000</v>
      </c>
      <c r="J10" s="78"/>
    </row>
    <row r="11" spans="1:10" ht="12.75">
      <c r="A11" s="73" t="s">
        <v>314</v>
      </c>
      <c r="B11" s="74" t="s">
        <v>32</v>
      </c>
      <c r="C11" s="75" t="s">
        <v>318</v>
      </c>
      <c r="D11" s="76">
        <v>2002</v>
      </c>
      <c r="E11" s="76">
        <v>2003</v>
      </c>
      <c r="F11" s="77">
        <v>83000</v>
      </c>
      <c r="G11" s="77">
        <v>0</v>
      </c>
      <c r="H11" s="78">
        <v>0</v>
      </c>
      <c r="I11" s="78">
        <v>81500</v>
      </c>
      <c r="J11" s="78">
        <f t="shared" si="0"/>
        <v>1500</v>
      </c>
    </row>
    <row r="12" spans="1:10" ht="12.75">
      <c r="A12" s="66"/>
      <c r="B12" s="67"/>
      <c r="C12" s="68" t="s">
        <v>34</v>
      </c>
      <c r="D12" s="69"/>
      <c r="E12" s="69"/>
      <c r="F12" s="70"/>
      <c r="G12" s="70"/>
      <c r="H12" s="71"/>
      <c r="I12" s="71">
        <v>81500</v>
      </c>
      <c r="J12" s="78"/>
    </row>
    <row r="13" spans="1:10" ht="12.75">
      <c r="A13" s="73" t="s">
        <v>314</v>
      </c>
      <c r="B13" s="74" t="s">
        <v>32</v>
      </c>
      <c r="C13" s="75" t="s">
        <v>319</v>
      </c>
      <c r="D13" s="76">
        <v>2002</v>
      </c>
      <c r="E13" s="76">
        <v>2003</v>
      </c>
      <c r="F13" s="77">
        <v>89168</v>
      </c>
      <c r="G13" s="77">
        <v>0</v>
      </c>
      <c r="H13" s="78">
        <v>0</v>
      </c>
      <c r="I13" s="78">
        <v>89168</v>
      </c>
      <c r="J13" s="78">
        <f t="shared" si="0"/>
        <v>0</v>
      </c>
    </row>
    <row r="14" spans="1:10" ht="12.75">
      <c r="A14" s="66"/>
      <c r="B14" s="67"/>
      <c r="C14" s="68" t="s">
        <v>34</v>
      </c>
      <c r="D14" s="69"/>
      <c r="E14" s="69"/>
      <c r="F14" s="70"/>
      <c r="G14" s="70"/>
      <c r="H14" s="71"/>
      <c r="I14" s="71">
        <v>89168</v>
      </c>
      <c r="J14" s="78"/>
    </row>
    <row r="15" spans="1:10" ht="12.75">
      <c r="A15" s="73" t="s">
        <v>314</v>
      </c>
      <c r="B15" s="74" t="s">
        <v>320</v>
      </c>
      <c r="C15" s="75" t="s">
        <v>321</v>
      </c>
      <c r="D15" s="76">
        <v>1985</v>
      </c>
      <c r="E15" s="76">
        <v>2007</v>
      </c>
      <c r="F15" s="77">
        <v>1359000</v>
      </c>
      <c r="G15" s="77">
        <v>365572</v>
      </c>
      <c r="H15" s="78">
        <v>0</v>
      </c>
      <c r="I15" s="78">
        <v>5000</v>
      </c>
      <c r="J15" s="78">
        <f t="shared" si="0"/>
        <v>988428</v>
      </c>
    </row>
    <row r="16" spans="1:10" ht="12.75">
      <c r="A16" s="66"/>
      <c r="B16" s="67"/>
      <c r="C16" s="68" t="s">
        <v>34</v>
      </c>
      <c r="D16" s="69"/>
      <c r="E16" s="69"/>
      <c r="F16" s="70"/>
      <c r="G16" s="70"/>
      <c r="H16" s="71"/>
      <c r="I16" s="71">
        <v>5000</v>
      </c>
      <c r="J16" s="78"/>
    </row>
    <row r="17" spans="1:10" ht="12.75">
      <c r="A17" s="73" t="s">
        <v>314</v>
      </c>
      <c r="B17" s="74" t="s">
        <v>322</v>
      </c>
      <c r="C17" s="75" t="s">
        <v>323</v>
      </c>
      <c r="D17" s="76">
        <v>1991</v>
      </c>
      <c r="E17" s="76">
        <v>2004</v>
      </c>
      <c r="F17" s="77">
        <v>2507000</v>
      </c>
      <c r="G17" s="77">
        <v>631422.87</v>
      </c>
      <c r="H17" s="78">
        <f>723729-88473</f>
        <v>635256</v>
      </c>
      <c r="I17" s="78">
        <v>88473</v>
      </c>
      <c r="J17" s="78">
        <f t="shared" si="0"/>
        <v>1151848.13</v>
      </c>
    </row>
    <row r="18" spans="1:10" ht="12.75">
      <c r="A18" s="66"/>
      <c r="B18" s="67"/>
      <c r="C18" s="68" t="s">
        <v>69</v>
      </c>
      <c r="D18" s="69"/>
      <c r="E18" s="69"/>
      <c r="F18" s="70"/>
      <c r="G18" s="70"/>
      <c r="H18" s="71"/>
      <c r="I18" s="71">
        <v>88473</v>
      </c>
      <c r="J18" s="78"/>
    </row>
    <row r="19" spans="1:10" ht="12.75">
      <c r="A19" s="73" t="s">
        <v>314</v>
      </c>
      <c r="B19" s="74" t="s">
        <v>324</v>
      </c>
      <c r="C19" s="75" t="s">
        <v>325</v>
      </c>
      <c r="D19" s="76">
        <v>1999</v>
      </c>
      <c r="E19" s="76">
        <v>2007</v>
      </c>
      <c r="F19" s="77">
        <v>5755551</v>
      </c>
      <c r="G19" s="77">
        <v>1495551</v>
      </c>
      <c r="H19" s="78">
        <v>150000</v>
      </c>
      <c r="I19" s="78">
        <v>750000</v>
      </c>
      <c r="J19" s="78">
        <f t="shared" si="0"/>
        <v>3360000</v>
      </c>
    </row>
    <row r="20" spans="1:10" ht="12.75">
      <c r="A20" s="66"/>
      <c r="B20" s="67"/>
      <c r="C20" s="68" t="s">
        <v>34</v>
      </c>
      <c r="D20" s="69"/>
      <c r="E20" s="69"/>
      <c r="F20" s="70"/>
      <c r="G20" s="70"/>
      <c r="H20" s="71"/>
      <c r="I20" s="71">
        <v>750000</v>
      </c>
      <c r="J20" s="78"/>
    </row>
    <row r="21" spans="1:10" ht="12.75">
      <c r="A21" s="73" t="s">
        <v>314</v>
      </c>
      <c r="B21" s="74" t="s">
        <v>326</v>
      </c>
      <c r="C21" s="75" t="s">
        <v>327</v>
      </c>
      <c r="D21" s="76">
        <v>1999</v>
      </c>
      <c r="E21" s="76">
        <v>2007</v>
      </c>
      <c r="F21" s="77">
        <v>702485</v>
      </c>
      <c r="G21" s="77">
        <v>431669</v>
      </c>
      <c r="H21" s="78">
        <v>0</v>
      </c>
      <c r="I21" s="78">
        <v>42830</v>
      </c>
      <c r="J21" s="78">
        <f t="shared" si="0"/>
        <v>227986</v>
      </c>
    </row>
    <row r="22" spans="1:10" ht="12.75">
      <c r="A22" s="66"/>
      <c r="B22" s="67"/>
      <c r="C22" s="68" t="s">
        <v>34</v>
      </c>
      <c r="D22" s="69"/>
      <c r="E22" s="69"/>
      <c r="F22" s="70"/>
      <c r="G22" s="70"/>
      <c r="H22" s="71"/>
      <c r="I22" s="71">
        <v>42830</v>
      </c>
      <c r="J22" s="78"/>
    </row>
    <row r="23" spans="1:10" ht="12.75">
      <c r="A23" s="73" t="s">
        <v>314</v>
      </c>
      <c r="B23" s="74" t="s">
        <v>328</v>
      </c>
      <c r="C23" s="75" t="s">
        <v>329</v>
      </c>
      <c r="D23" s="76">
        <v>2001</v>
      </c>
      <c r="E23" s="76">
        <v>2007</v>
      </c>
      <c r="F23" s="77">
        <v>882039</v>
      </c>
      <c r="G23" s="77">
        <v>8509</v>
      </c>
      <c r="H23" s="78">
        <v>0</v>
      </c>
      <c r="I23" s="78">
        <v>85640</v>
      </c>
      <c r="J23" s="78">
        <f t="shared" si="0"/>
        <v>787890</v>
      </c>
    </row>
    <row r="24" spans="1:10" ht="12.75">
      <c r="A24" s="66"/>
      <c r="B24" s="67"/>
      <c r="C24" s="68" t="s">
        <v>34</v>
      </c>
      <c r="D24" s="69"/>
      <c r="E24" s="69"/>
      <c r="F24" s="70"/>
      <c r="G24" s="70"/>
      <c r="H24" s="71"/>
      <c r="I24" s="71">
        <v>85640</v>
      </c>
      <c r="J24" s="78"/>
    </row>
    <row r="25" spans="1:10" ht="12.75">
      <c r="A25" s="73" t="s">
        <v>314</v>
      </c>
      <c r="B25" s="74" t="s">
        <v>330</v>
      </c>
      <c r="C25" s="75" t="s">
        <v>331</v>
      </c>
      <c r="D25" s="76">
        <v>2000</v>
      </c>
      <c r="E25" s="76">
        <v>2007</v>
      </c>
      <c r="F25" s="77">
        <v>1388628</v>
      </c>
      <c r="G25" s="77">
        <v>209461</v>
      </c>
      <c r="H25" s="78">
        <v>159167</v>
      </c>
      <c r="I25" s="78">
        <v>140000</v>
      </c>
      <c r="J25" s="78">
        <f t="shared" si="0"/>
        <v>880000</v>
      </c>
    </row>
    <row r="26" spans="1:10" ht="12.75">
      <c r="A26" s="66"/>
      <c r="B26" s="67"/>
      <c r="C26" s="68" t="s">
        <v>34</v>
      </c>
      <c r="D26" s="69"/>
      <c r="E26" s="69"/>
      <c r="F26" s="70"/>
      <c r="G26" s="70"/>
      <c r="H26" s="71"/>
      <c r="I26" s="71">
        <v>140000</v>
      </c>
      <c r="J26" s="78"/>
    </row>
    <row r="27" spans="1:10" ht="12.75">
      <c r="A27" s="73" t="s">
        <v>314</v>
      </c>
      <c r="B27" s="74" t="s">
        <v>332</v>
      </c>
      <c r="C27" s="75" t="s">
        <v>333</v>
      </c>
      <c r="D27" s="76">
        <v>1999</v>
      </c>
      <c r="E27" s="76">
        <v>2004</v>
      </c>
      <c r="F27" s="77">
        <v>530000</v>
      </c>
      <c r="G27" s="77">
        <v>168150</v>
      </c>
      <c r="H27" s="78">
        <v>150000</v>
      </c>
      <c r="I27" s="78">
        <v>150000</v>
      </c>
      <c r="J27" s="78">
        <f t="shared" si="0"/>
        <v>61850</v>
      </c>
    </row>
    <row r="28" spans="1:10" ht="12.75">
      <c r="A28" s="66"/>
      <c r="B28" s="67"/>
      <c r="C28" s="68" t="s">
        <v>34</v>
      </c>
      <c r="D28" s="69"/>
      <c r="E28" s="69"/>
      <c r="F28" s="70"/>
      <c r="G28" s="70"/>
      <c r="H28" s="71"/>
      <c r="I28" s="71">
        <v>150000</v>
      </c>
      <c r="J28" s="78"/>
    </row>
    <row r="29" spans="1:10" ht="12.75">
      <c r="A29" s="73" t="s">
        <v>31</v>
      </c>
      <c r="B29" s="74" t="s">
        <v>334</v>
      </c>
      <c r="C29" s="75" t="s">
        <v>335</v>
      </c>
      <c r="D29" s="76">
        <v>1997</v>
      </c>
      <c r="E29" s="76">
        <v>2004</v>
      </c>
      <c r="F29" s="77">
        <v>70000</v>
      </c>
      <c r="G29" s="77">
        <v>29963.39</v>
      </c>
      <c r="H29" s="78">
        <f>8000-4800</f>
        <v>3200</v>
      </c>
      <c r="I29" s="78">
        <v>4800</v>
      </c>
      <c r="J29" s="78">
        <f t="shared" si="0"/>
        <v>32036.61</v>
      </c>
    </row>
    <row r="30" spans="1:10" ht="12.75">
      <c r="A30" s="66"/>
      <c r="B30" s="67"/>
      <c r="C30" s="68" t="s">
        <v>34</v>
      </c>
      <c r="D30" s="69"/>
      <c r="E30" s="69"/>
      <c r="F30" s="70"/>
      <c r="G30" s="70"/>
      <c r="H30" s="71"/>
      <c r="I30" s="71">
        <v>4800</v>
      </c>
      <c r="J30" s="78"/>
    </row>
    <row r="31" spans="1:10" ht="12.75">
      <c r="A31" s="73" t="s">
        <v>31</v>
      </c>
      <c r="B31" s="74" t="s">
        <v>336</v>
      </c>
      <c r="C31" s="75" t="s">
        <v>337</v>
      </c>
      <c r="D31" s="76">
        <v>1998</v>
      </c>
      <c r="E31" s="76">
        <v>2006</v>
      </c>
      <c r="F31" s="77">
        <v>2616962</v>
      </c>
      <c r="G31" s="77">
        <v>34404.74</v>
      </c>
      <c r="H31" s="78">
        <f>30000-8150</f>
        <v>21850</v>
      </c>
      <c r="I31" s="78">
        <v>8150</v>
      </c>
      <c r="J31" s="78">
        <f t="shared" si="0"/>
        <v>2552557.26</v>
      </c>
    </row>
    <row r="32" spans="1:10" ht="12.75">
      <c r="A32" s="66"/>
      <c r="B32" s="67"/>
      <c r="C32" s="68" t="s">
        <v>34</v>
      </c>
      <c r="D32" s="69"/>
      <c r="E32" s="69"/>
      <c r="F32" s="70"/>
      <c r="G32" s="70"/>
      <c r="H32" s="71"/>
      <c r="I32" s="71">
        <v>8150</v>
      </c>
      <c r="J32" s="78"/>
    </row>
    <row r="33" spans="1:10" ht="12.75">
      <c r="A33" s="73" t="s">
        <v>31</v>
      </c>
      <c r="B33" s="74" t="s">
        <v>338</v>
      </c>
      <c r="C33" s="75" t="s">
        <v>339</v>
      </c>
      <c r="D33" s="76">
        <v>1997</v>
      </c>
      <c r="E33" s="76">
        <v>2007</v>
      </c>
      <c r="F33" s="77">
        <v>3267351</v>
      </c>
      <c r="G33" s="77">
        <v>23107.07</v>
      </c>
      <c r="H33" s="78">
        <f>10000-4700</f>
        <v>5300</v>
      </c>
      <c r="I33" s="78">
        <v>4700</v>
      </c>
      <c r="J33" s="78">
        <f t="shared" si="0"/>
        <v>3234243.93</v>
      </c>
    </row>
    <row r="34" spans="1:10" ht="12.75">
      <c r="A34" s="66"/>
      <c r="B34" s="67"/>
      <c r="C34" s="68" t="s">
        <v>34</v>
      </c>
      <c r="D34" s="69"/>
      <c r="E34" s="69"/>
      <c r="F34" s="70"/>
      <c r="G34" s="70"/>
      <c r="H34" s="71"/>
      <c r="I34" s="71">
        <v>4700</v>
      </c>
      <c r="J34" s="78"/>
    </row>
    <row r="35" spans="1:10" ht="12.75">
      <c r="A35" s="73" t="s">
        <v>31</v>
      </c>
      <c r="B35" s="74" t="s">
        <v>340</v>
      </c>
      <c r="C35" s="75" t="s">
        <v>341</v>
      </c>
      <c r="D35" s="76">
        <v>1997</v>
      </c>
      <c r="E35" s="76">
        <v>2003</v>
      </c>
      <c r="F35" s="77">
        <v>2508167</v>
      </c>
      <c r="G35" s="77">
        <v>2015291.18</v>
      </c>
      <c r="H35" s="78">
        <f>447101-50500</f>
        <v>396601</v>
      </c>
      <c r="I35" s="78">
        <v>50500</v>
      </c>
      <c r="J35" s="78">
        <f t="shared" si="0"/>
        <v>45774.8200000003</v>
      </c>
    </row>
    <row r="36" spans="1:10" ht="12.75">
      <c r="A36" s="66"/>
      <c r="B36" s="67"/>
      <c r="C36" s="68" t="s">
        <v>34</v>
      </c>
      <c r="D36" s="69"/>
      <c r="E36" s="69"/>
      <c r="F36" s="70"/>
      <c r="G36" s="70"/>
      <c r="H36" s="71"/>
      <c r="I36" s="71">
        <v>50500</v>
      </c>
      <c r="J36" s="78"/>
    </row>
    <row r="37" spans="1:10" ht="12.75">
      <c r="A37" s="73" t="s">
        <v>31</v>
      </c>
      <c r="B37" s="74" t="s">
        <v>342</v>
      </c>
      <c r="C37" s="75" t="s">
        <v>343</v>
      </c>
      <c r="D37" s="76">
        <v>1998</v>
      </c>
      <c r="E37" s="76">
        <v>2009</v>
      </c>
      <c r="F37" s="77">
        <v>14680049</v>
      </c>
      <c r="G37" s="77">
        <v>58277.91</v>
      </c>
      <c r="H37" s="78">
        <f>67900-19900</f>
        <v>48000</v>
      </c>
      <c r="I37" s="78">
        <v>19900</v>
      </c>
      <c r="J37" s="78">
        <f t="shared" si="0"/>
        <v>14553871.09</v>
      </c>
    </row>
    <row r="38" spans="1:10" ht="12.75">
      <c r="A38" s="66"/>
      <c r="B38" s="67"/>
      <c r="C38" s="68" t="s">
        <v>34</v>
      </c>
      <c r="D38" s="69"/>
      <c r="E38" s="69"/>
      <c r="F38" s="70"/>
      <c r="G38" s="70"/>
      <c r="H38" s="71"/>
      <c r="I38" s="71">
        <v>19900</v>
      </c>
      <c r="J38" s="78"/>
    </row>
    <row r="39" spans="1:10" ht="12.75">
      <c r="A39" s="73" t="s">
        <v>31</v>
      </c>
      <c r="B39" s="74" t="s">
        <v>344</v>
      </c>
      <c r="C39" s="75" t="s">
        <v>345</v>
      </c>
      <c r="D39" s="76">
        <v>2001</v>
      </c>
      <c r="E39" s="76">
        <v>2003</v>
      </c>
      <c r="F39" s="77">
        <v>110287</v>
      </c>
      <c r="G39" s="77">
        <v>54095.43</v>
      </c>
      <c r="H39" s="78">
        <f>41000-20000</f>
        <v>21000</v>
      </c>
      <c r="I39" s="78">
        <v>20000</v>
      </c>
      <c r="J39" s="78">
        <f t="shared" si="0"/>
        <v>15191.570000000007</v>
      </c>
    </row>
    <row r="40" spans="1:10" ht="12.75">
      <c r="A40" s="66"/>
      <c r="B40" s="67"/>
      <c r="C40" s="68" t="s">
        <v>34</v>
      </c>
      <c r="D40" s="69"/>
      <c r="E40" s="69"/>
      <c r="F40" s="70"/>
      <c r="G40" s="70"/>
      <c r="H40" s="71"/>
      <c r="I40" s="71">
        <v>20000</v>
      </c>
      <c r="J40" s="78"/>
    </row>
    <row r="41" spans="1:10" ht="12.75">
      <c r="A41" s="73" t="s">
        <v>31</v>
      </c>
      <c r="B41" s="74" t="s">
        <v>346</v>
      </c>
      <c r="C41" s="75" t="s">
        <v>347</v>
      </c>
      <c r="D41" s="76">
        <v>1987</v>
      </c>
      <c r="E41" s="76">
        <v>2006</v>
      </c>
      <c r="F41" s="77">
        <v>3135320</v>
      </c>
      <c r="G41" s="77">
        <v>2278089.43</v>
      </c>
      <c r="H41" s="78">
        <f>20000-9600</f>
        <v>10400</v>
      </c>
      <c r="I41" s="78">
        <v>9600</v>
      </c>
      <c r="J41" s="78">
        <f t="shared" si="0"/>
        <v>837230.5699999998</v>
      </c>
    </row>
    <row r="42" spans="1:10" ht="12.75">
      <c r="A42" s="66"/>
      <c r="B42" s="67"/>
      <c r="C42" s="68" t="s">
        <v>34</v>
      </c>
      <c r="D42" s="69"/>
      <c r="E42" s="69"/>
      <c r="F42" s="70"/>
      <c r="G42" s="70"/>
      <c r="H42" s="71"/>
      <c r="I42" s="71">
        <v>9600</v>
      </c>
      <c r="J42" s="78"/>
    </row>
    <row r="43" spans="1:10" ht="12.75">
      <c r="A43" s="73" t="s">
        <v>31</v>
      </c>
      <c r="B43" s="74" t="s">
        <v>348</v>
      </c>
      <c r="C43" s="75" t="s">
        <v>349</v>
      </c>
      <c r="D43" s="76">
        <v>1992</v>
      </c>
      <c r="E43" s="76">
        <v>2004</v>
      </c>
      <c r="F43" s="77">
        <v>2168000</v>
      </c>
      <c r="G43" s="77">
        <v>1634752.26</v>
      </c>
      <c r="H43" s="78">
        <f>152000-61000</f>
        <v>91000</v>
      </c>
      <c r="I43" s="78">
        <v>61000</v>
      </c>
      <c r="J43" s="78">
        <f t="shared" si="0"/>
        <v>381247.74</v>
      </c>
    </row>
    <row r="44" spans="1:10" ht="12.75">
      <c r="A44" s="66"/>
      <c r="B44" s="67"/>
      <c r="C44" s="68" t="s">
        <v>34</v>
      </c>
      <c r="D44" s="69"/>
      <c r="E44" s="69"/>
      <c r="F44" s="70"/>
      <c r="G44" s="70"/>
      <c r="H44" s="71"/>
      <c r="I44" s="71">
        <v>61000</v>
      </c>
      <c r="J44" s="78"/>
    </row>
    <row r="45" spans="1:10" ht="12.75">
      <c r="A45" s="73" t="s">
        <v>31</v>
      </c>
      <c r="B45" s="74" t="s">
        <v>350</v>
      </c>
      <c r="C45" s="75" t="s">
        <v>351</v>
      </c>
      <c r="D45" s="76">
        <v>1995</v>
      </c>
      <c r="E45" s="76">
        <v>2005</v>
      </c>
      <c r="F45" s="77">
        <v>7032538</v>
      </c>
      <c r="G45" s="77">
        <v>3352315.53</v>
      </c>
      <c r="H45" s="78">
        <f>1126000-36000</f>
        <v>1090000</v>
      </c>
      <c r="I45" s="78">
        <v>36000</v>
      </c>
      <c r="J45" s="78">
        <f t="shared" si="0"/>
        <v>2554222.4700000007</v>
      </c>
    </row>
    <row r="46" spans="1:10" ht="12.75">
      <c r="A46" s="66"/>
      <c r="B46" s="67"/>
      <c r="C46" s="68" t="s">
        <v>352</v>
      </c>
      <c r="D46" s="69"/>
      <c r="E46" s="69"/>
      <c r="F46" s="70"/>
      <c r="G46" s="70"/>
      <c r="H46" s="71"/>
      <c r="I46" s="71">
        <v>36000</v>
      </c>
      <c r="J46" s="78"/>
    </row>
    <row r="47" spans="1:10" ht="12.75">
      <c r="A47" s="73" t="s">
        <v>353</v>
      </c>
      <c r="B47" s="74" t="s">
        <v>32</v>
      </c>
      <c r="C47" s="75" t="s">
        <v>354</v>
      </c>
      <c r="D47" s="76">
        <v>2003</v>
      </c>
      <c r="E47" s="76">
        <v>2004</v>
      </c>
      <c r="F47" s="77">
        <v>250000</v>
      </c>
      <c r="G47" s="77">
        <v>0</v>
      </c>
      <c r="H47" s="78">
        <v>0</v>
      </c>
      <c r="I47" s="78">
        <v>2000</v>
      </c>
      <c r="J47" s="78">
        <f t="shared" si="0"/>
        <v>248000</v>
      </c>
    </row>
    <row r="48" spans="1:10" ht="12.75">
      <c r="A48" s="66"/>
      <c r="B48" s="67"/>
      <c r="C48" s="68" t="s">
        <v>34</v>
      </c>
      <c r="D48" s="69"/>
      <c r="E48" s="69"/>
      <c r="F48" s="70"/>
      <c r="G48" s="70"/>
      <c r="H48" s="71"/>
      <c r="I48" s="71">
        <v>2000</v>
      </c>
      <c r="J48" s="78"/>
    </row>
    <row r="49" spans="1:10" ht="12.75">
      <c r="A49" s="73" t="s">
        <v>353</v>
      </c>
      <c r="B49" s="74" t="s">
        <v>355</v>
      </c>
      <c r="C49" s="75" t="s">
        <v>356</v>
      </c>
      <c r="D49" s="76">
        <v>1996</v>
      </c>
      <c r="E49" s="76">
        <v>2004</v>
      </c>
      <c r="F49" s="77">
        <v>1181812</v>
      </c>
      <c r="G49" s="77">
        <v>336702.1</v>
      </c>
      <c r="H49" s="78">
        <v>90000</v>
      </c>
      <c r="I49" s="78">
        <v>70000</v>
      </c>
      <c r="J49" s="78">
        <f t="shared" si="0"/>
        <v>685109.9</v>
      </c>
    </row>
    <row r="50" spans="1:10" ht="12.75">
      <c r="A50" s="66"/>
      <c r="B50" s="67"/>
      <c r="C50" s="68" t="s">
        <v>34</v>
      </c>
      <c r="D50" s="69"/>
      <c r="E50" s="69"/>
      <c r="F50" s="70"/>
      <c r="G50" s="70"/>
      <c r="H50" s="71"/>
      <c r="I50" s="71">
        <v>70000</v>
      </c>
      <c r="J50" s="78"/>
    </row>
    <row r="51" spans="1:10" ht="12.75">
      <c r="A51" s="73" t="s">
        <v>353</v>
      </c>
      <c r="B51" s="74" t="s">
        <v>357</v>
      </c>
      <c r="C51" s="75" t="s">
        <v>358</v>
      </c>
      <c r="D51" s="76">
        <v>1993</v>
      </c>
      <c r="E51" s="76">
        <v>2006</v>
      </c>
      <c r="F51" s="77">
        <v>374121</v>
      </c>
      <c r="G51" s="77">
        <v>92329.66</v>
      </c>
      <c r="H51" s="78">
        <v>10000</v>
      </c>
      <c r="I51" s="78">
        <v>45000</v>
      </c>
      <c r="J51" s="78">
        <f t="shared" si="0"/>
        <v>226791.34</v>
      </c>
    </row>
    <row r="52" spans="1:10" ht="12.75">
      <c r="A52" s="66"/>
      <c r="B52" s="67"/>
      <c r="C52" s="68" t="s">
        <v>34</v>
      </c>
      <c r="D52" s="69"/>
      <c r="E52" s="69"/>
      <c r="F52" s="70"/>
      <c r="G52" s="70"/>
      <c r="H52" s="71"/>
      <c r="I52" s="71">
        <v>45000</v>
      </c>
      <c r="J52" s="78"/>
    </row>
    <row r="53" spans="1:10" ht="12.75">
      <c r="A53" s="73" t="s">
        <v>353</v>
      </c>
      <c r="B53" s="74" t="s">
        <v>359</v>
      </c>
      <c r="C53" s="75" t="s">
        <v>360</v>
      </c>
      <c r="D53" s="76">
        <v>1996</v>
      </c>
      <c r="E53" s="76">
        <v>2009</v>
      </c>
      <c r="F53" s="77">
        <v>521159</v>
      </c>
      <c r="G53" s="77">
        <v>198813.64</v>
      </c>
      <c r="H53" s="78">
        <v>24140</v>
      </c>
      <c r="I53" s="78">
        <v>48672</v>
      </c>
      <c r="J53" s="78">
        <f t="shared" si="0"/>
        <v>249533.36</v>
      </c>
    </row>
    <row r="54" spans="1:10" ht="12.75">
      <c r="A54" s="66"/>
      <c r="B54" s="67"/>
      <c r="C54" s="68" t="s">
        <v>34</v>
      </c>
      <c r="D54" s="69"/>
      <c r="E54" s="69"/>
      <c r="F54" s="70"/>
      <c r="G54" s="70"/>
      <c r="H54" s="71"/>
      <c r="I54" s="71">
        <v>48672</v>
      </c>
      <c r="J54" s="78"/>
    </row>
    <row r="55" spans="1:10" ht="12.75">
      <c r="A55" s="73" t="s">
        <v>353</v>
      </c>
      <c r="B55" s="74" t="s">
        <v>361</v>
      </c>
      <c r="C55" s="75" t="s">
        <v>362</v>
      </c>
      <c r="D55" s="76">
        <v>1997</v>
      </c>
      <c r="E55" s="76">
        <v>2008</v>
      </c>
      <c r="F55" s="77">
        <v>679300</v>
      </c>
      <c r="G55" s="77">
        <v>99299.75</v>
      </c>
      <c r="H55" s="78">
        <v>30000</v>
      </c>
      <c r="I55" s="78">
        <v>30000</v>
      </c>
      <c r="J55" s="78">
        <f t="shared" si="0"/>
        <v>520000.25</v>
      </c>
    </row>
    <row r="56" spans="1:10" ht="12.75">
      <c r="A56" s="66"/>
      <c r="B56" s="67"/>
      <c r="C56" s="68" t="s">
        <v>34</v>
      </c>
      <c r="D56" s="69"/>
      <c r="E56" s="69"/>
      <c r="F56" s="70"/>
      <c r="G56" s="70"/>
      <c r="H56" s="71"/>
      <c r="I56" s="71">
        <v>30000</v>
      </c>
      <c r="J56" s="78"/>
    </row>
    <row r="57" spans="1:10" ht="12.75">
      <c r="A57" s="73" t="s">
        <v>353</v>
      </c>
      <c r="B57" s="74" t="s">
        <v>363</v>
      </c>
      <c r="C57" s="75" t="s">
        <v>364</v>
      </c>
      <c r="D57" s="76">
        <v>1999</v>
      </c>
      <c r="E57" s="76">
        <v>2003</v>
      </c>
      <c r="F57" s="77">
        <v>394707</v>
      </c>
      <c r="G57" s="77">
        <v>117211.39</v>
      </c>
      <c r="H57" s="78">
        <v>142189</v>
      </c>
      <c r="I57" s="78">
        <v>75307</v>
      </c>
      <c r="J57" s="78">
        <f t="shared" si="0"/>
        <v>59999.609999999986</v>
      </c>
    </row>
    <row r="58" spans="1:10" ht="12.75">
      <c r="A58" s="66"/>
      <c r="B58" s="67"/>
      <c r="C58" s="68" t="s">
        <v>34</v>
      </c>
      <c r="D58" s="69"/>
      <c r="E58" s="69"/>
      <c r="F58" s="70"/>
      <c r="G58" s="70"/>
      <c r="H58" s="71"/>
      <c r="I58" s="71">
        <v>75307</v>
      </c>
      <c r="J58" s="78"/>
    </row>
    <row r="59" spans="1:10" ht="12.75">
      <c r="A59" s="73" t="s">
        <v>353</v>
      </c>
      <c r="B59" s="74" t="s">
        <v>365</v>
      </c>
      <c r="C59" s="75" t="s">
        <v>366</v>
      </c>
      <c r="D59" s="76">
        <v>1996</v>
      </c>
      <c r="E59" s="76">
        <v>2004</v>
      </c>
      <c r="F59" s="77">
        <v>533694</v>
      </c>
      <c r="G59" s="77">
        <v>49256.32</v>
      </c>
      <c r="H59" s="78">
        <v>269419</v>
      </c>
      <c r="I59" s="78">
        <v>34500</v>
      </c>
      <c r="J59" s="78">
        <f t="shared" si="0"/>
        <v>180518.68</v>
      </c>
    </row>
    <row r="60" spans="1:10" ht="12.75">
      <c r="A60" s="66"/>
      <c r="B60" s="67"/>
      <c r="C60" s="68" t="s">
        <v>34</v>
      </c>
      <c r="D60" s="69"/>
      <c r="E60" s="69"/>
      <c r="F60" s="70"/>
      <c r="G60" s="70"/>
      <c r="H60" s="71"/>
      <c r="I60" s="71">
        <v>34500</v>
      </c>
      <c r="J60" s="78"/>
    </row>
    <row r="61" spans="1:11" s="10" customFormat="1" ht="12.75">
      <c r="A61" s="101" t="s">
        <v>353</v>
      </c>
      <c r="B61" s="102" t="s">
        <v>367</v>
      </c>
      <c r="C61" s="103" t="s">
        <v>368</v>
      </c>
      <c r="D61" s="104">
        <v>2001</v>
      </c>
      <c r="E61" s="104">
        <v>2003</v>
      </c>
      <c r="F61" s="105">
        <v>420777.94</v>
      </c>
      <c r="G61" s="105">
        <v>3394.94</v>
      </c>
      <c r="H61" s="106">
        <v>7500</v>
      </c>
      <c r="I61" s="106">
        <v>409883</v>
      </c>
      <c r="J61" s="106">
        <f t="shared" si="0"/>
        <v>0</v>
      </c>
      <c r="K61" s="9"/>
    </row>
    <row r="62" spans="1:10" ht="12.75">
      <c r="A62" s="66"/>
      <c r="B62" s="67"/>
      <c r="C62" s="68" t="s">
        <v>34</v>
      </c>
      <c r="D62" s="69"/>
      <c r="E62" s="69"/>
      <c r="F62" s="70"/>
      <c r="G62" s="70"/>
      <c r="H62" s="71"/>
      <c r="I62" s="71">
        <v>409883</v>
      </c>
      <c r="J62" s="78"/>
    </row>
    <row r="63" spans="1:10" ht="12.75">
      <c r="A63" s="73" t="s">
        <v>353</v>
      </c>
      <c r="B63" s="74" t="s">
        <v>369</v>
      </c>
      <c r="C63" s="75" t="s">
        <v>370</v>
      </c>
      <c r="D63" s="76">
        <v>2001</v>
      </c>
      <c r="E63" s="76">
        <v>2003</v>
      </c>
      <c r="F63" s="77">
        <v>32980</v>
      </c>
      <c r="G63" s="77">
        <v>24980</v>
      </c>
      <c r="H63" s="78">
        <v>0</v>
      </c>
      <c r="I63" s="78">
        <v>8000</v>
      </c>
      <c r="J63" s="78">
        <f t="shared" si="0"/>
        <v>0</v>
      </c>
    </row>
    <row r="64" spans="1:10" ht="12.75">
      <c r="A64" s="66"/>
      <c r="B64" s="67"/>
      <c r="C64" s="68" t="s">
        <v>34</v>
      </c>
      <c r="D64" s="69"/>
      <c r="E64" s="69"/>
      <c r="F64" s="70"/>
      <c r="G64" s="70"/>
      <c r="H64" s="71"/>
      <c r="I64" s="71">
        <v>8000</v>
      </c>
      <c r="J64" s="78"/>
    </row>
    <row r="65" spans="1:10" ht="12.75">
      <c r="A65" s="73" t="s">
        <v>353</v>
      </c>
      <c r="B65" s="74" t="s">
        <v>371</v>
      </c>
      <c r="C65" s="75" t="s">
        <v>372</v>
      </c>
      <c r="D65" s="76">
        <v>2002</v>
      </c>
      <c r="E65" s="76">
        <v>2003</v>
      </c>
      <c r="F65" s="77">
        <v>6000</v>
      </c>
      <c r="G65" s="77">
        <v>0</v>
      </c>
      <c r="H65" s="78">
        <v>1000</v>
      </c>
      <c r="I65" s="78">
        <v>5000</v>
      </c>
      <c r="J65" s="78">
        <f t="shared" si="0"/>
        <v>0</v>
      </c>
    </row>
    <row r="66" spans="1:10" ht="12.75">
      <c r="A66" s="66"/>
      <c r="B66" s="115"/>
      <c r="C66" s="116" t="s">
        <v>34</v>
      </c>
      <c r="D66" s="117"/>
      <c r="E66" s="117"/>
      <c r="F66" s="118"/>
      <c r="G66" s="118"/>
      <c r="H66" s="119"/>
      <c r="I66" s="119">
        <v>5000</v>
      </c>
      <c r="J66" s="78"/>
    </row>
    <row r="67" spans="1:10" ht="12.75">
      <c r="A67" s="73" t="s">
        <v>353</v>
      </c>
      <c r="B67" s="74" t="s">
        <v>315</v>
      </c>
      <c r="C67" s="75" t="s">
        <v>316</v>
      </c>
      <c r="D67" s="76">
        <v>2002</v>
      </c>
      <c r="E67" s="76">
        <v>2003</v>
      </c>
      <c r="F67" s="77">
        <v>1000</v>
      </c>
      <c r="G67" s="77">
        <v>0</v>
      </c>
      <c r="H67" s="78">
        <v>0</v>
      </c>
      <c r="I67" s="78">
        <v>1000</v>
      </c>
      <c r="J67" s="92">
        <f>F67-(G67+H67+I67)</f>
        <v>0</v>
      </c>
    </row>
    <row r="68" spans="1:10" ht="12.75">
      <c r="A68" s="66"/>
      <c r="B68" s="67"/>
      <c r="C68" s="68" t="s">
        <v>34</v>
      </c>
      <c r="D68" s="69"/>
      <c r="E68" s="69"/>
      <c r="F68" s="70"/>
      <c r="G68" s="70"/>
      <c r="H68" s="71"/>
      <c r="I68" s="71">
        <v>1000</v>
      </c>
      <c r="J68" s="78"/>
    </row>
    <row r="69" spans="1:10" ht="12.75">
      <c r="A69" s="73" t="s">
        <v>373</v>
      </c>
      <c r="B69" s="74" t="s">
        <v>374</v>
      </c>
      <c r="C69" s="75" t="s">
        <v>375</v>
      </c>
      <c r="D69" s="76">
        <v>2000</v>
      </c>
      <c r="E69" s="76">
        <v>2005</v>
      </c>
      <c r="F69" s="77">
        <v>3988</v>
      </c>
      <c r="G69" s="77">
        <v>1138</v>
      </c>
      <c r="H69" s="78">
        <v>0</v>
      </c>
      <c r="I69" s="78">
        <v>1200</v>
      </c>
      <c r="J69" s="78">
        <f t="shared" si="0"/>
        <v>1650</v>
      </c>
    </row>
    <row r="70" spans="1:10" ht="12.75">
      <c r="A70" s="66"/>
      <c r="B70" s="67"/>
      <c r="C70" s="68" t="s">
        <v>34</v>
      </c>
      <c r="D70" s="69"/>
      <c r="E70" s="69"/>
      <c r="F70" s="70"/>
      <c r="G70" s="70"/>
      <c r="H70" s="71"/>
      <c r="I70" s="71">
        <v>1200</v>
      </c>
      <c r="J70" s="78"/>
    </row>
    <row r="71" spans="1:10" ht="12.75">
      <c r="A71" s="73" t="s">
        <v>373</v>
      </c>
      <c r="B71" s="74" t="s">
        <v>376</v>
      </c>
      <c r="C71" s="75" t="s">
        <v>377</v>
      </c>
      <c r="D71" s="76">
        <v>2000</v>
      </c>
      <c r="E71" s="76">
        <v>2004</v>
      </c>
      <c r="F71" s="77">
        <v>5400</v>
      </c>
      <c r="G71" s="77">
        <v>1800</v>
      </c>
      <c r="H71" s="78">
        <v>1300</v>
      </c>
      <c r="I71" s="78">
        <v>1300</v>
      </c>
      <c r="J71" s="78">
        <f t="shared" si="0"/>
        <v>1000</v>
      </c>
    </row>
    <row r="72" spans="1:10" ht="13.5" thickBot="1">
      <c r="A72" s="66"/>
      <c r="B72" s="67"/>
      <c r="C72" s="68" t="s">
        <v>34</v>
      </c>
      <c r="D72" s="69"/>
      <c r="E72" s="69"/>
      <c r="F72" s="70"/>
      <c r="G72" s="70"/>
      <c r="H72" s="71"/>
      <c r="I72" s="71">
        <v>1300</v>
      </c>
      <c r="J72" s="95"/>
    </row>
    <row r="73" spans="1:10" ht="13.5" thickBot="1">
      <c r="A73" s="12" t="s">
        <v>140</v>
      </c>
      <c r="B73" s="48"/>
      <c r="C73" s="49"/>
      <c r="D73" s="80"/>
      <c r="E73" s="80"/>
      <c r="F73" s="81">
        <f>SUM(F9:F72)</f>
        <v>72532980.5</v>
      </c>
      <c r="G73" s="81">
        <f>SUM(G9:G72)</f>
        <v>13715557.61</v>
      </c>
      <c r="H73" s="81">
        <f>SUM(H9:H72)</f>
        <v>3357322</v>
      </c>
      <c r="I73" s="96">
        <f>SUM(I9:I72)/2</f>
        <v>2384123</v>
      </c>
      <c r="J73" s="107">
        <f>SUM(J9:J72)</f>
        <v>53075977.88999999</v>
      </c>
    </row>
    <row r="74" ht="12.75">
      <c r="A74" s="83"/>
    </row>
    <row r="75" ht="12.75">
      <c r="A75" s="1" t="s">
        <v>141</v>
      </c>
    </row>
  </sheetData>
  <printOptions/>
  <pageMargins left="0.3" right="0.33" top="0.4" bottom="0.76" header="0.32" footer="0.4921259845"/>
  <pageSetup horizontalDpi="600" verticalDpi="600" orientation="landscape" paperSize="9" r:id="rId1"/>
  <headerFooter alignWithMargins="0">
    <oddFooter>&amp;CStránka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50"/>
  <sheetViews>
    <sheetView workbookViewId="0" topLeftCell="B1">
      <selection activeCell="D7" sqref="D7"/>
    </sheetView>
  </sheetViews>
  <sheetFormatPr defaultColWidth="9.00390625" defaultRowHeight="12.75"/>
  <cols>
    <col min="1" max="1" width="0" style="1" hidden="1" customWidth="1"/>
    <col min="2" max="2" width="26.125" style="1" customWidth="1"/>
    <col min="3" max="3" width="8.75390625" style="1" customWidth="1"/>
    <col min="4" max="4" width="37.125" style="1" customWidth="1"/>
    <col min="5" max="6" width="6.125" style="11" bestFit="1" customWidth="1"/>
    <col min="7" max="11" width="11.125" style="5" customWidth="1"/>
    <col min="12" max="12" width="9.125" style="5" customWidth="1"/>
  </cols>
  <sheetData>
    <row r="1" spans="2:11" ht="12.75">
      <c r="B1" s="2" t="s">
        <v>0</v>
      </c>
      <c r="C1" s="2"/>
      <c r="D1" s="2"/>
      <c r="E1" s="3"/>
      <c r="F1" s="3"/>
      <c r="G1" s="4"/>
      <c r="H1" s="4"/>
      <c r="I1" s="4"/>
      <c r="J1" s="4"/>
      <c r="K1" s="4"/>
    </row>
    <row r="2" spans="2:11" ht="12.75">
      <c r="B2" s="2" t="s">
        <v>1</v>
      </c>
      <c r="C2" s="2"/>
      <c r="D2" s="2"/>
      <c r="E2" s="3"/>
      <c r="F2" s="3"/>
      <c r="G2" s="4"/>
      <c r="H2" s="4"/>
      <c r="I2" s="4"/>
      <c r="J2" s="4"/>
      <c r="K2" s="4"/>
    </row>
    <row r="3" spans="1:12" s="10" customFormat="1" ht="12.75">
      <c r="A3" s="43"/>
      <c r="B3" s="6"/>
      <c r="C3" s="6"/>
      <c r="D3" s="6"/>
      <c r="E3" s="7"/>
      <c r="F3" s="7"/>
      <c r="G3" s="8"/>
      <c r="H3" s="8"/>
      <c r="I3" s="8"/>
      <c r="J3" s="8"/>
      <c r="K3" s="8"/>
      <c r="L3" s="9"/>
    </row>
    <row r="4" spans="1:12" s="10" customFormat="1" ht="15.75">
      <c r="A4" s="43"/>
      <c r="B4" s="108" t="s">
        <v>378</v>
      </c>
      <c r="C4" s="44"/>
      <c r="D4" s="44"/>
      <c r="E4" s="7"/>
      <c r="F4" s="7"/>
      <c r="G4" s="8"/>
      <c r="H4" s="8"/>
      <c r="I4" s="8"/>
      <c r="J4" s="8"/>
      <c r="K4" s="8"/>
      <c r="L4" s="9"/>
    </row>
    <row r="5" spans="1:12" s="10" customFormat="1" ht="12.75">
      <c r="A5" s="43"/>
      <c r="B5" s="45"/>
      <c r="C5" s="6"/>
      <c r="D5" s="6"/>
      <c r="E5" s="7"/>
      <c r="F5" s="7"/>
      <c r="G5" s="8"/>
      <c r="H5" s="8"/>
      <c r="I5" s="8"/>
      <c r="J5" s="8"/>
      <c r="K5" s="8"/>
      <c r="L5" s="9"/>
    </row>
    <row r="6" ht="13.5" thickBot="1"/>
    <row r="7" spans="1:11" ht="13.5" thickBot="1">
      <c r="A7" s="99" t="s">
        <v>25</v>
      </c>
      <c r="B7" s="12" t="s">
        <v>2</v>
      </c>
      <c r="C7" s="48"/>
      <c r="D7" s="49"/>
      <c r="E7" s="13"/>
      <c r="F7" s="13"/>
      <c r="G7" s="14"/>
      <c r="H7" s="14"/>
      <c r="I7" s="14"/>
      <c r="J7" s="14"/>
      <c r="K7" s="30"/>
    </row>
    <row r="8" spans="1:11" ht="34.5" customHeight="1">
      <c r="A8" s="1" t="s">
        <v>25</v>
      </c>
      <c r="B8" s="51" t="s">
        <v>26</v>
      </c>
      <c r="C8" s="52" t="s">
        <v>27</v>
      </c>
      <c r="D8" s="53" t="s">
        <v>28</v>
      </c>
      <c r="E8" s="54" t="s">
        <v>4</v>
      </c>
      <c r="F8" s="54" t="s">
        <v>5</v>
      </c>
      <c r="G8" s="55" t="s">
        <v>6</v>
      </c>
      <c r="H8" s="55" t="s">
        <v>7</v>
      </c>
      <c r="I8" s="55" t="s">
        <v>379</v>
      </c>
      <c r="J8" s="55" t="s">
        <v>9</v>
      </c>
      <c r="K8" s="100" t="s">
        <v>10</v>
      </c>
    </row>
    <row r="9" spans="1:11" ht="13.5" customHeight="1" thickBot="1">
      <c r="A9" s="1" t="s">
        <v>25</v>
      </c>
      <c r="B9" s="15"/>
      <c r="C9" s="57"/>
      <c r="D9" s="58" t="s">
        <v>29</v>
      </c>
      <c r="E9" s="16"/>
      <c r="F9" s="16"/>
      <c r="G9" s="17"/>
      <c r="H9" s="17"/>
      <c r="I9" s="17" t="s">
        <v>30</v>
      </c>
      <c r="J9" s="17"/>
      <c r="K9" s="18"/>
    </row>
    <row r="10" spans="1:11" ht="12.75">
      <c r="A10" s="1" t="s">
        <v>25</v>
      </c>
      <c r="B10" s="59" t="s">
        <v>380</v>
      </c>
      <c r="C10" s="60" t="s">
        <v>32</v>
      </c>
      <c r="D10" s="61" t="s">
        <v>381</v>
      </c>
      <c r="E10" s="62">
        <v>2003</v>
      </c>
      <c r="F10" s="62">
        <v>2003</v>
      </c>
      <c r="G10" s="63">
        <v>2400</v>
      </c>
      <c r="H10" s="63">
        <v>0</v>
      </c>
      <c r="I10" s="64">
        <v>0</v>
      </c>
      <c r="J10" s="64">
        <v>2400</v>
      </c>
      <c r="K10" s="109">
        <f>G10-H10-I10-J10</f>
        <v>0</v>
      </c>
    </row>
    <row r="11" spans="1:11" ht="12.75">
      <c r="A11" s="1" t="s">
        <v>25</v>
      </c>
      <c r="B11" s="66"/>
      <c r="C11" s="67"/>
      <c r="D11" s="68" t="s">
        <v>34</v>
      </c>
      <c r="E11" s="69"/>
      <c r="F11" s="69"/>
      <c r="G11" s="70"/>
      <c r="H11" s="70"/>
      <c r="I11" s="71"/>
      <c r="J11" s="71">
        <v>2400</v>
      </c>
      <c r="K11" s="110"/>
    </row>
    <row r="12" spans="1:11" ht="12.75">
      <c r="A12" s="1" t="s">
        <v>25</v>
      </c>
      <c r="B12" s="73" t="s">
        <v>382</v>
      </c>
      <c r="C12" s="74" t="s">
        <v>32</v>
      </c>
      <c r="D12" s="75" t="s">
        <v>383</v>
      </c>
      <c r="E12" s="76">
        <v>2003</v>
      </c>
      <c r="F12" s="76">
        <v>2003</v>
      </c>
      <c r="G12" s="77">
        <v>790</v>
      </c>
      <c r="H12" s="77">
        <v>0</v>
      </c>
      <c r="I12" s="78">
        <v>0</v>
      </c>
      <c r="J12" s="78">
        <v>790</v>
      </c>
      <c r="K12" s="110">
        <f aca="true" t="shared" si="0" ref="K12:K74">G12-H12-I12-J12</f>
        <v>0</v>
      </c>
    </row>
    <row r="13" spans="1:11" ht="12.75">
      <c r="A13" s="1" t="s">
        <v>25</v>
      </c>
      <c r="B13" s="66"/>
      <c r="C13" s="67"/>
      <c r="D13" s="68" t="s">
        <v>34</v>
      </c>
      <c r="E13" s="69"/>
      <c r="F13" s="69"/>
      <c r="G13" s="70"/>
      <c r="H13" s="70"/>
      <c r="I13" s="71"/>
      <c r="J13" s="71">
        <v>790</v>
      </c>
      <c r="K13" s="72"/>
    </row>
    <row r="14" spans="1:11" ht="12.75">
      <c r="A14" s="1" t="s">
        <v>25</v>
      </c>
      <c r="B14" s="73" t="s">
        <v>382</v>
      </c>
      <c r="C14" s="74" t="s">
        <v>32</v>
      </c>
      <c r="D14" s="75" t="s">
        <v>384</v>
      </c>
      <c r="E14" s="76">
        <v>2003</v>
      </c>
      <c r="F14" s="76">
        <v>2003</v>
      </c>
      <c r="G14" s="77">
        <v>660</v>
      </c>
      <c r="H14" s="77">
        <v>0</v>
      </c>
      <c r="I14" s="78">
        <v>0</v>
      </c>
      <c r="J14" s="78">
        <v>660</v>
      </c>
      <c r="K14" s="72">
        <f t="shared" si="0"/>
        <v>0</v>
      </c>
    </row>
    <row r="15" spans="1:11" ht="12.75">
      <c r="A15" s="1" t="s">
        <v>25</v>
      </c>
      <c r="B15" s="66"/>
      <c r="C15" s="67"/>
      <c r="D15" s="68" t="s">
        <v>34</v>
      </c>
      <c r="E15" s="69"/>
      <c r="F15" s="69"/>
      <c r="G15" s="70"/>
      <c r="H15" s="70"/>
      <c r="I15" s="71"/>
      <c r="J15" s="71">
        <v>660</v>
      </c>
      <c r="K15" s="72"/>
    </row>
    <row r="16" spans="1:11" ht="12.75">
      <c r="A16" s="1" t="s">
        <v>25</v>
      </c>
      <c r="B16" s="73" t="s">
        <v>385</v>
      </c>
      <c r="C16" s="74" t="s">
        <v>32</v>
      </c>
      <c r="D16" s="75" t="s">
        <v>386</v>
      </c>
      <c r="E16" s="76">
        <v>2003</v>
      </c>
      <c r="F16" s="76">
        <v>2003</v>
      </c>
      <c r="G16" s="77">
        <v>800</v>
      </c>
      <c r="H16" s="77">
        <v>0</v>
      </c>
      <c r="I16" s="78">
        <v>0</v>
      </c>
      <c r="J16" s="78">
        <v>800</v>
      </c>
      <c r="K16" s="72">
        <f t="shared" si="0"/>
        <v>0</v>
      </c>
    </row>
    <row r="17" spans="1:11" ht="12.75">
      <c r="A17" s="1" t="s">
        <v>25</v>
      </c>
      <c r="B17" s="66"/>
      <c r="C17" s="67"/>
      <c r="D17" s="68" t="s">
        <v>34</v>
      </c>
      <c r="E17" s="69"/>
      <c r="F17" s="69"/>
      <c r="G17" s="70"/>
      <c r="H17" s="70"/>
      <c r="I17" s="71"/>
      <c r="J17" s="71">
        <v>800</v>
      </c>
      <c r="K17" s="72"/>
    </row>
    <row r="18" spans="1:11" ht="12.75">
      <c r="A18" s="1" t="s">
        <v>25</v>
      </c>
      <c r="B18" s="73" t="s">
        <v>387</v>
      </c>
      <c r="C18" s="74" t="s">
        <v>32</v>
      </c>
      <c r="D18" s="75" t="s">
        <v>388</v>
      </c>
      <c r="E18" s="76">
        <v>2003</v>
      </c>
      <c r="F18" s="76">
        <v>2003</v>
      </c>
      <c r="G18" s="77">
        <v>850</v>
      </c>
      <c r="H18" s="77">
        <v>0</v>
      </c>
      <c r="I18" s="78">
        <v>0</v>
      </c>
      <c r="J18" s="78">
        <v>850</v>
      </c>
      <c r="K18" s="72">
        <f t="shared" si="0"/>
        <v>0</v>
      </c>
    </row>
    <row r="19" spans="1:11" ht="12.75">
      <c r="A19" s="1" t="s">
        <v>25</v>
      </c>
      <c r="B19" s="66"/>
      <c r="C19" s="67"/>
      <c r="D19" s="68" t="s">
        <v>34</v>
      </c>
      <c r="E19" s="69"/>
      <c r="F19" s="69"/>
      <c r="G19" s="70"/>
      <c r="H19" s="70"/>
      <c r="I19" s="71"/>
      <c r="J19" s="71">
        <v>850</v>
      </c>
      <c r="K19" s="72"/>
    </row>
    <row r="20" spans="1:11" ht="12.75">
      <c r="A20" s="1" t="s">
        <v>25</v>
      </c>
      <c r="B20" s="73" t="s">
        <v>389</v>
      </c>
      <c r="C20" s="74" t="s">
        <v>32</v>
      </c>
      <c r="D20" s="75" t="s">
        <v>390</v>
      </c>
      <c r="E20" s="76">
        <v>2003</v>
      </c>
      <c r="F20" s="76">
        <v>2003</v>
      </c>
      <c r="G20" s="77">
        <v>820.3</v>
      </c>
      <c r="H20" s="77">
        <v>0</v>
      </c>
      <c r="I20" s="78">
        <v>0</v>
      </c>
      <c r="J20" s="78">
        <v>820.3</v>
      </c>
      <c r="K20" s="111">
        <f t="shared" si="0"/>
        <v>0</v>
      </c>
    </row>
    <row r="21" spans="1:11" ht="12.75">
      <c r="A21" s="1" t="s">
        <v>25</v>
      </c>
      <c r="B21" s="66"/>
      <c r="C21" s="67"/>
      <c r="D21" s="68" t="s">
        <v>34</v>
      </c>
      <c r="E21" s="69"/>
      <c r="F21" s="69"/>
      <c r="G21" s="70"/>
      <c r="H21" s="70"/>
      <c r="I21" s="71"/>
      <c r="J21" s="71">
        <v>820.3</v>
      </c>
      <c r="K21" s="72"/>
    </row>
    <row r="22" spans="1:11" ht="12.75">
      <c r="A22" s="1" t="s">
        <v>25</v>
      </c>
      <c r="B22" s="73" t="s">
        <v>391</v>
      </c>
      <c r="C22" s="74" t="s">
        <v>32</v>
      </c>
      <c r="D22" s="75" t="s">
        <v>392</v>
      </c>
      <c r="E22" s="76">
        <v>2003</v>
      </c>
      <c r="F22" s="76">
        <v>2003</v>
      </c>
      <c r="G22" s="77">
        <v>5250</v>
      </c>
      <c r="H22" s="77">
        <v>0</v>
      </c>
      <c r="I22" s="78">
        <v>0</v>
      </c>
      <c r="J22" s="78">
        <v>5250</v>
      </c>
      <c r="K22" s="72">
        <f t="shared" si="0"/>
        <v>0</v>
      </c>
    </row>
    <row r="23" spans="1:11" ht="12.75">
      <c r="A23" s="1" t="s">
        <v>25</v>
      </c>
      <c r="B23" s="66"/>
      <c r="C23" s="67"/>
      <c r="D23" s="68" t="s">
        <v>34</v>
      </c>
      <c r="E23" s="69"/>
      <c r="F23" s="69"/>
      <c r="G23" s="70"/>
      <c r="H23" s="70"/>
      <c r="I23" s="71"/>
      <c r="J23" s="71">
        <v>5250</v>
      </c>
      <c r="K23" s="72"/>
    </row>
    <row r="24" spans="1:11" ht="12.75">
      <c r="A24" s="1" t="s">
        <v>25</v>
      </c>
      <c r="B24" s="73" t="s">
        <v>391</v>
      </c>
      <c r="C24" s="74" t="s">
        <v>32</v>
      </c>
      <c r="D24" s="75" t="s">
        <v>393</v>
      </c>
      <c r="E24" s="76">
        <v>2003</v>
      </c>
      <c r="F24" s="76">
        <v>2003</v>
      </c>
      <c r="G24" s="77">
        <v>4000</v>
      </c>
      <c r="H24" s="77">
        <v>0</v>
      </c>
      <c r="I24" s="78">
        <v>0</v>
      </c>
      <c r="J24" s="78">
        <v>4000</v>
      </c>
      <c r="K24" s="72">
        <f t="shared" si="0"/>
        <v>0</v>
      </c>
    </row>
    <row r="25" spans="1:11" ht="12.75">
      <c r="A25" s="1" t="s">
        <v>25</v>
      </c>
      <c r="B25" s="66"/>
      <c r="C25" s="67"/>
      <c r="D25" s="68" t="s">
        <v>34</v>
      </c>
      <c r="E25" s="69"/>
      <c r="F25" s="69"/>
      <c r="G25" s="70"/>
      <c r="H25" s="70"/>
      <c r="I25" s="71"/>
      <c r="J25" s="71">
        <v>4000</v>
      </c>
      <c r="K25" s="72"/>
    </row>
    <row r="26" spans="1:11" ht="12.75">
      <c r="A26" s="1" t="s">
        <v>25</v>
      </c>
      <c r="B26" s="73" t="s">
        <v>394</v>
      </c>
      <c r="C26" s="74" t="s">
        <v>32</v>
      </c>
      <c r="D26" s="75" t="s">
        <v>395</v>
      </c>
      <c r="E26" s="76">
        <v>2003</v>
      </c>
      <c r="F26" s="76">
        <v>2003</v>
      </c>
      <c r="G26" s="77">
        <v>13600</v>
      </c>
      <c r="H26" s="77">
        <v>0</v>
      </c>
      <c r="I26" s="78">
        <v>0</v>
      </c>
      <c r="J26" s="78">
        <v>13600</v>
      </c>
      <c r="K26" s="72">
        <f t="shared" si="0"/>
        <v>0</v>
      </c>
    </row>
    <row r="27" spans="1:11" ht="12.75">
      <c r="A27" s="1" t="s">
        <v>25</v>
      </c>
      <c r="B27" s="66"/>
      <c r="C27" s="67"/>
      <c r="D27" s="68" t="s">
        <v>34</v>
      </c>
      <c r="E27" s="69"/>
      <c r="F27" s="69"/>
      <c r="G27" s="70"/>
      <c r="H27" s="70"/>
      <c r="I27" s="71"/>
      <c r="J27" s="71">
        <v>13600</v>
      </c>
      <c r="K27" s="72"/>
    </row>
    <row r="28" spans="1:11" ht="12.75">
      <c r="A28" s="1" t="s">
        <v>25</v>
      </c>
      <c r="B28" s="73" t="s">
        <v>394</v>
      </c>
      <c r="C28" s="74" t="s">
        <v>32</v>
      </c>
      <c r="D28" s="75" t="s">
        <v>396</v>
      </c>
      <c r="E28" s="76">
        <v>2003</v>
      </c>
      <c r="F28" s="76">
        <v>2003</v>
      </c>
      <c r="G28" s="77">
        <v>30000</v>
      </c>
      <c r="H28" s="77">
        <v>0</v>
      </c>
      <c r="I28" s="78">
        <v>0</v>
      </c>
      <c r="J28" s="78">
        <v>30000</v>
      </c>
      <c r="K28" s="72">
        <f t="shared" si="0"/>
        <v>0</v>
      </c>
    </row>
    <row r="29" spans="1:11" ht="12.75">
      <c r="A29" s="1" t="s">
        <v>25</v>
      </c>
      <c r="B29" s="66"/>
      <c r="C29" s="67"/>
      <c r="D29" s="68" t="s">
        <v>34</v>
      </c>
      <c r="E29" s="69"/>
      <c r="F29" s="69"/>
      <c r="G29" s="70"/>
      <c r="H29" s="70"/>
      <c r="I29" s="71"/>
      <c r="J29" s="71">
        <v>30000</v>
      </c>
      <c r="K29" s="72"/>
    </row>
    <row r="30" spans="1:11" ht="12.75">
      <c r="A30" s="1" t="s">
        <v>25</v>
      </c>
      <c r="B30" s="73" t="s">
        <v>397</v>
      </c>
      <c r="C30" s="74" t="s">
        <v>32</v>
      </c>
      <c r="D30" s="75" t="s">
        <v>398</v>
      </c>
      <c r="E30" s="76">
        <v>2003</v>
      </c>
      <c r="F30" s="76">
        <v>2003</v>
      </c>
      <c r="G30" s="77">
        <v>1100</v>
      </c>
      <c r="H30" s="77">
        <v>0</v>
      </c>
      <c r="I30" s="78">
        <v>0</v>
      </c>
      <c r="J30" s="78">
        <v>1100</v>
      </c>
      <c r="K30" s="72">
        <f t="shared" si="0"/>
        <v>0</v>
      </c>
    </row>
    <row r="31" spans="1:11" ht="12.75">
      <c r="A31" s="1" t="s">
        <v>25</v>
      </c>
      <c r="B31" s="66"/>
      <c r="C31" s="67"/>
      <c r="D31" s="68" t="s">
        <v>34</v>
      </c>
      <c r="E31" s="69"/>
      <c r="F31" s="69"/>
      <c r="G31" s="70"/>
      <c r="H31" s="70"/>
      <c r="I31" s="71"/>
      <c r="J31" s="71">
        <v>1100</v>
      </c>
      <c r="K31" s="72"/>
    </row>
    <row r="32" spans="1:11" ht="12.75">
      <c r="A32" s="1" t="s">
        <v>25</v>
      </c>
      <c r="B32" s="73" t="s">
        <v>399</v>
      </c>
      <c r="C32" s="74" t="s">
        <v>32</v>
      </c>
      <c r="D32" s="75" t="s">
        <v>400</v>
      </c>
      <c r="E32" s="76">
        <v>2003</v>
      </c>
      <c r="F32" s="76">
        <v>2003</v>
      </c>
      <c r="G32" s="77">
        <v>2000</v>
      </c>
      <c r="H32" s="77">
        <v>0</v>
      </c>
      <c r="I32" s="78">
        <v>0</v>
      </c>
      <c r="J32" s="78">
        <v>2000</v>
      </c>
      <c r="K32" s="72">
        <f t="shared" si="0"/>
        <v>0</v>
      </c>
    </row>
    <row r="33" spans="1:11" ht="12.75">
      <c r="A33" s="1" t="s">
        <v>25</v>
      </c>
      <c r="B33" s="66"/>
      <c r="C33" s="67"/>
      <c r="D33" s="68" t="s">
        <v>34</v>
      </c>
      <c r="E33" s="69"/>
      <c r="F33" s="69"/>
      <c r="G33" s="70"/>
      <c r="H33" s="70"/>
      <c r="I33" s="71"/>
      <c r="J33" s="71">
        <v>2000</v>
      </c>
      <c r="K33" s="72"/>
    </row>
    <row r="34" spans="1:11" ht="12.75">
      <c r="A34" s="1" t="s">
        <v>25</v>
      </c>
      <c r="B34" s="73" t="s">
        <v>401</v>
      </c>
      <c r="C34" s="74" t="s">
        <v>32</v>
      </c>
      <c r="D34" s="75" t="s">
        <v>402</v>
      </c>
      <c r="E34" s="76">
        <v>2003</v>
      </c>
      <c r="F34" s="76">
        <v>2003</v>
      </c>
      <c r="G34" s="77">
        <v>1200</v>
      </c>
      <c r="H34" s="77">
        <v>0</v>
      </c>
      <c r="I34" s="78">
        <v>0</v>
      </c>
      <c r="J34" s="78">
        <v>1200</v>
      </c>
      <c r="K34" s="72">
        <f t="shared" si="0"/>
        <v>0</v>
      </c>
    </row>
    <row r="35" spans="1:11" ht="12.75">
      <c r="A35" s="1" t="s">
        <v>25</v>
      </c>
      <c r="B35" s="66"/>
      <c r="C35" s="67"/>
      <c r="D35" s="68" t="s">
        <v>34</v>
      </c>
      <c r="E35" s="69"/>
      <c r="F35" s="69"/>
      <c r="G35" s="70"/>
      <c r="H35" s="70"/>
      <c r="I35" s="71"/>
      <c r="J35" s="71">
        <v>1200</v>
      </c>
      <c r="K35" s="72"/>
    </row>
    <row r="36" spans="1:11" ht="12.75">
      <c r="A36" s="1" t="s">
        <v>25</v>
      </c>
      <c r="B36" s="73" t="s">
        <v>403</v>
      </c>
      <c r="C36" s="74" t="s">
        <v>32</v>
      </c>
      <c r="D36" s="75" t="s">
        <v>404</v>
      </c>
      <c r="E36" s="76">
        <v>2003</v>
      </c>
      <c r="F36" s="76">
        <v>2003</v>
      </c>
      <c r="G36" s="77">
        <v>1852</v>
      </c>
      <c r="H36" s="77">
        <v>0</v>
      </c>
      <c r="I36" s="78">
        <v>0</v>
      </c>
      <c r="J36" s="78">
        <v>1852</v>
      </c>
      <c r="K36" s="72">
        <f t="shared" si="0"/>
        <v>0</v>
      </c>
    </row>
    <row r="37" spans="1:11" ht="12.75">
      <c r="A37" s="1" t="s">
        <v>25</v>
      </c>
      <c r="B37" s="66"/>
      <c r="C37" s="67"/>
      <c r="D37" s="68" t="s">
        <v>34</v>
      </c>
      <c r="E37" s="69"/>
      <c r="F37" s="69"/>
      <c r="G37" s="70"/>
      <c r="H37" s="70"/>
      <c r="I37" s="71"/>
      <c r="J37" s="71">
        <v>1852</v>
      </c>
      <c r="K37" s="72"/>
    </row>
    <row r="38" spans="1:11" ht="12.75">
      <c r="A38" s="1" t="s">
        <v>25</v>
      </c>
      <c r="B38" s="73" t="s">
        <v>405</v>
      </c>
      <c r="C38" s="74" t="s">
        <v>406</v>
      </c>
      <c r="D38" s="75" t="s">
        <v>407</v>
      </c>
      <c r="E38" s="76">
        <v>2002</v>
      </c>
      <c r="F38" s="76">
        <v>2003</v>
      </c>
      <c r="G38" s="77">
        <v>13079.8</v>
      </c>
      <c r="H38" s="77">
        <v>0</v>
      </c>
      <c r="I38" s="78">
        <v>4000</v>
      </c>
      <c r="J38" s="78">
        <v>9079.8</v>
      </c>
      <c r="K38" s="72">
        <f t="shared" si="0"/>
        <v>0</v>
      </c>
    </row>
    <row r="39" spans="1:11" ht="12.75">
      <c r="A39" s="1" t="s">
        <v>25</v>
      </c>
      <c r="B39" s="66"/>
      <c r="C39" s="67"/>
      <c r="D39" s="68" t="s">
        <v>34</v>
      </c>
      <c r="E39" s="69"/>
      <c r="F39" s="69"/>
      <c r="G39" s="70"/>
      <c r="H39" s="70"/>
      <c r="I39" s="71"/>
      <c r="J39" s="71">
        <v>9079.8</v>
      </c>
      <c r="K39" s="72"/>
    </row>
    <row r="40" spans="1:11" ht="12.75">
      <c r="A40" s="1" t="s">
        <v>25</v>
      </c>
      <c r="B40" s="73" t="s">
        <v>408</v>
      </c>
      <c r="C40" s="74" t="s">
        <v>32</v>
      </c>
      <c r="D40" s="75" t="s">
        <v>409</v>
      </c>
      <c r="E40" s="76">
        <v>2003</v>
      </c>
      <c r="F40" s="76">
        <v>2003</v>
      </c>
      <c r="G40" s="77">
        <v>550</v>
      </c>
      <c r="H40" s="77">
        <v>0</v>
      </c>
      <c r="I40" s="78">
        <v>0</v>
      </c>
      <c r="J40" s="78">
        <v>550</v>
      </c>
      <c r="K40" s="72">
        <f t="shared" si="0"/>
        <v>0</v>
      </c>
    </row>
    <row r="41" spans="1:11" ht="12.75">
      <c r="A41" s="1" t="s">
        <v>25</v>
      </c>
      <c r="B41" s="66"/>
      <c r="C41" s="67"/>
      <c r="D41" s="68" t="s">
        <v>34</v>
      </c>
      <c r="E41" s="69"/>
      <c r="F41" s="69"/>
      <c r="G41" s="70"/>
      <c r="H41" s="70"/>
      <c r="I41" s="71"/>
      <c r="J41" s="71">
        <v>550</v>
      </c>
      <c r="K41" s="72"/>
    </row>
    <row r="42" spans="1:11" ht="12.75">
      <c r="A42" s="1" t="s">
        <v>25</v>
      </c>
      <c r="B42" s="73" t="s">
        <v>408</v>
      </c>
      <c r="C42" s="74" t="s">
        <v>32</v>
      </c>
      <c r="D42" s="75" t="s">
        <v>410</v>
      </c>
      <c r="E42" s="76">
        <v>2003</v>
      </c>
      <c r="F42" s="76">
        <v>2003</v>
      </c>
      <c r="G42" s="77">
        <v>1000</v>
      </c>
      <c r="H42" s="77">
        <v>0</v>
      </c>
      <c r="I42" s="78">
        <v>0</v>
      </c>
      <c r="J42" s="78">
        <v>1000</v>
      </c>
      <c r="K42" s="72">
        <f t="shared" si="0"/>
        <v>0</v>
      </c>
    </row>
    <row r="43" spans="1:11" ht="12.75">
      <c r="A43" s="1" t="s">
        <v>25</v>
      </c>
      <c r="B43" s="66"/>
      <c r="C43" s="67"/>
      <c r="D43" s="68" t="s">
        <v>34</v>
      </c>
      <c r="E43" s="69"/>
      <c r="F43" s="69"/>
      <c r="G43" s="70"/>
      <c r="H43" s="70"/>
      <c r="I43" s="71"/>
      <c r="J43" s="71">
        <v>1000</v>
      </c>
      <c r="K43" s="72"/>
    </row>
    <row r="44" spans="1:11" ht="12.75">
      <c r="A44" s="1" t="s">
        <v>25</v>
      </c>
      <c r="B44" s="73" t="s">
        <v>411</v>
      </c>
      <c r="C44" s="74" t="s">
        <v>32</v>
      </c>
      <c r="D44" s="75" t="s">
        <v>412</v>
      </c>
      <c r="E44" s="76">
        <v>2003</v>
      </c>
      <c r="F44" s="76">
        <v>2003</v>
      </c>
      <c r="G44" s="77">
        <v>1200</v>
      </c>
      <c r="H44" s="77">
        <v>0</v>
      </c>
      <c r="I44" s="78">
        <v>0</v>
      </c>
      <c r="J44" s="78">
        <v>1200</v>
      </c>
      <c r="K44" s="72">
        <f t="shared" si="0"/>
        <v>0</v>
      </c>
    </row>
    <row r="45" spans="1:11" ht="12.75">
      <c r="A45" s="1" t="s">
        <v>25</v>
      </c>
      <c r="B45" s="66"/>
      <c r="C45" s="67"/>
      <c r="D45" s="68" t="s">
        <v>34</v>
      </c>
      <c r="E45" s="69"/>
      <c r="F45" s="69"/>
      <c r="G45" s="70"/>
      <c r="H45" s="70"/>
      <c r="I45" s="71"/>
      <c r="J45" s="71">
        <v>1200</v>
      </c>
      <c r="K45" s="72"/>
    </row>
    <row r="46" spans="1:11" ht="12.75">
      <c r="A46" s="1" t="s">
        <v>25</v>
      </c>
      <c r="B46" s="73" t="s">
        <v>413</v>
      </c>
      <c r="C46" s="74" t="s">
        <v>32</v>
      </c>
      <c r="D46" s="75" t="s">
        <v>414</v>
      </c>
      <c r="E46" s="76">
        <v>2003</v>
      </c>
      <c r="F46" s="76">
        <v>2003</v>
      </c>
      <c r="G46" s="77">
        <v>1000</v>
      </c>
      <c r="H46" s="77">
        <v>0</v>
      </c>
      <c r="I46" s="78">
        <v>0</v>
      </c>
      <c r="J46" s="78">
        <v>1000</v>
      </c>
      <c r="K46" s="72">
        <f t="shared" si="0"/>
        <v>0</v>
      </c>
    </row>
    <row r="47" spans="1:11" ht="12.75">
      <c r="A47" s="1" t="s">
        <v>25</v>
      </c>
      <c r="B47" s="66"/>
      <c r="C47" s="67"/>
      <c r="D47" s="68" t="s">
        <v>34</v>
      </c>
      <c r="E47" s="69"/>
      <c r="F47" s="69"/>
      <c r="G47" s="70"/>
      <c r="H47" s="70"/>
      <c r="I47" s="71"/>
      <c r="J47" s="71">
        <v>1000</v>
      </c>
      <c r="K47" s="72"/>
    </row>
    <row r="48" spans="1:11" ht="12.75">
      <c r="A48" s="1" t="s">
        <v>25</v>
      </c>
      <c r="B48" s="73" t="s">
        <v>413</v>
      </c>
      <c r="C48" s="74" t="s">
        <v>32</v>
      </c>
      <c r="D48" s="75" t="s">
        <v>415</v>
      </c>
      <c r="E48" s="76">
        <v>2003</v>
      </c>
      <c r="F48" s="76">
        <v>2003</v>
      </c>
      <c r="G48" s="77">
        <v>17000</v>
      </c>
      <c r="H48" s="77">
        <v>0</v>
      </c>
      <c r="I48" s="78">
        <v>0</v>
      </c>
      <c r="J48" s="78">
        <v>17000</v>
      </c>
      <c r="K48" s="72">
        <f t="shared" si="0"/>
        <v>0</v>
      </c>
    </row>
    <row r="49" spans="1:11" ht="12.75">
      <c r="A49" s="1" t="s">
        <v>25</v>
      </c>
      <c r="B49" s="66"/>
      <c r="C49" s="67"/>
      <c r="D49" s="68" t="s">
        <v>34</v>
      </c>
      <c r="E49" s="69"/>
      <c r="F49" s="69"/>
      <c r="G49" s="70"/>
      <c r="H49" s="70"/>
      <c r="I49" s="71"/>
      <c r="J49" s="71">
        <v>17000</v>
      </c>
      <c r="K49" s="72"/>
    </row>
    <row r="50" spans="1:11" ht="12.75">
      <c r="A50" s="1" t="s">
        <v>25</v>
      </c>
      <c r="B50" s="73" t="s">
        <v>416</v>
      </c>
      <c r="C50" s="74" t="s">
        <v>32</v>
      </c>
      <c r="D50" s="75" t="s">
        <v>417</v>
      </c>
      <c r="E50" s="76">
        <v>2003</v>
      </c>
      <c r="F50" s="76">
        <v>2003</v>
      </c>
      <c r="G50" s="77">
        <v>1500</v>
      </c>
      <c r="H50" s="77">
        <v>0</v>
      </c>
      <c r="I50" s="78">
        <v>0</v>
      </c>
      <c r="J50" s="78">
        <v>1500</v>
      </c>
      <c r="K50" s="72">
        <f t="shared" si="0"/>
        <v>0</v>
      </c>
    </row>
    <row r="51" spans="1:11" ht="12.75">
      <c r="A51" s="1" t="s">
        <v>25</v>
      </c>
      <c r="B51" s="66"/>
      <c r="C51" s="67"/>
      <c r="D51" s="68" t="s">
        <v>34</v>
      </c>
      <c r="E51" s="69"/>
      <c r="F51" s="69"/>
      <c r="G51" s="70"/>
      <c r="H51" s="70"/>
      <c r="I51" s="71"/>
      <c r="J51" s="71">
        <v>1500</v>
      </c>
      <c r="K51" s="111"/>
    </row>
    <row r="52" spans="1:11" ht="12.75">
      <c r="A52" s="1" t="s">
        <v>25</v>
      </c>
      <c r="B52" s="73" t="s">
        <v>418</v>
      </c>
      <c r="C52" s="74" t="s">
        <v>32</v>
      </c>
      <c r="D52" s="75" t="s">
        <v>419</v>
      </c>
      <c r="E52" s="76">
        <v>2003</v>
      </c>
      <c r="F52" s="76">
        <v>2003</v>
      </c>
      <c r="G52" s="77">
        <v>1185</v>
      </c>
      <c r="H52" s="77">
        <v>0</v>
      </c>
      <c r="I52" s="78">
        <v>0</v>
      </c>
      <c r="J52" s="78">
        <v>1185</v>
      </c>
      <c r="K52" s="72">
        <f t="shared" si="0"/>
        <v>0</v>
      </c>
    </row>
    <row r="53" spans="1:11" ht="12.75">
      <c r="A53" s="1" t="s">
        <v>25</v>
      </c>
      <c r="B53" s="66"/>
      <c r="C53" s="67"/>
      <c r="D53" s="68" t="s">
        <v>34</v>
      </c>
      <c r="E53" s="69"/>
      <c r="F53" s="69"/>
      <c r="G53" s="70"/>
      <c r="H53" s="70"/>
      <c r="I53" s="71"/>
      <c r="J53" s="71">
        <v>1185</v>
      </c>
      <c r="K53" s="72"/>
    </row>
    <row r="54" spans="1:11" ht="12.75">
      <c r="A54" s="1" t="s">
        <v>25</v>
      </c>
      <c r="B54" s="73" t="s">
        <v>418</v>
      </c>
      <c r="C54" s="74" t="s">
        <v>32</v>
      </c>
      <c r="D54" s="75" t="s">
        <v>398</v>
      </c>
      <c r="E54" s="76">
        <v>2003</v>
      </c>
      <c r="F54" s="76">
        <v>2003</v>
      </c>
      <c r="G54" s="77">
        <v>6000</v>
      </c>
      <c r="H54" s="77">
        <v>0</v>
      </c>
      <c r="I54" s="78">
        <v>0</v>
      </c>
      <c r="J54" s="78">
        <v>6000</v>
      </c>
      <c r="K54" s="72">
        <f t="shared" si="0"/>
        <v>0</v>
      </c>
    </row>
    <row r="55" spans="1:11" ht="12.75">
      <c r="A55" s="1" t="s">
        <v>25</v>
      </c>
      <c r="B55" s="66"/>
      <c r="C55" s="67"/>
      <c r="D55" s="68" t="s">
        <v>34</v>
      </c>
      <c r="E55" s="69"/>
      <c r="F55" s="69"/>
      <c r="G55" s="70"/>
      <c r="H55" s="70"/>
      <c r="I55" s="71"/>
      <c r="J55" s="71">
        <v>6000</v>
      </c>
      <c r="K55" s="72"/>
    </row>
    <row r="56" spans="1:11" ht="12.75">
      <c r="A56" s="1" t="s">
        <v>25</v>
      </c>
      <c r="B56" s="73" t="s">
        <v>31</v>
      </c>
      <c r="C56" s="74" t="s">
        <v>420</v>
      </c>
      <c r="D56" s="75" t="s">
        <v>421</v>
      </c>
      <c r="E56" s="76">
        <v>2000</v>
      </c>
      <c r="F56" s="76">
        <v>2003</v>
      </c>
      <c r="G56" s="77">
        <v>136449</v>
      </c>
      <c r="H56" s="77">
        <v>74960.58</v>
      </c>
      <c r="I56" s="78">
        <v>42000</v>
      </c>
      <c r="J56" s="78">
        <v>9300</v>
      </c>
      <c r="K56" s="72">
        <f t="shared" si="0"/>
        <v>10188.419999999998</v>
      </c>
    </row>
    <row r="57" spans="1:11" ht="12.75">
      <c r="A57" s="1" t="s">
        <v>25</v>
      </c>
      <c r="B57" s="66"/>
      <c r="C57" s="67"/>
      <c r="D57" s="68" t="s">
        <v>34</v>
      </c>
      <c r="E57" s="69"/>
      <c r="F57" s="69"/>
      <c r="G57" s="70"/>
      <c r="H57" s="70"/>
      <c r="I57" s="71"/>
      <c r="J57" s="71">
        <v>9300</v>
      </c>
      <c r="K57" s="72"/>
    </row>
    <row r="58" spans="1:11" ht="12.75">
      <c r="A58" s="1" t="s">
        <v>25</v>
      </c>
      <c r="B58" s="73" t="s">
        <v>422</v>
      </c>
      <c r="C58" s="74">
        <v>228</v>
      </c>
      <c r="D58" s="75" t="s">
        <v>423</v>
      </c>
      <c r="E58" s="76">
        <v>2003</v>
      </c>
      <c r="F58" s="76">
        <v>2003</v>
      </c>
      <c r="G58" s="77">
        <v>2000</v>
      </c>
      <c r="H58" s="77">
        <v>0</v>
      </c>
      <c r="I58" s="78">
        <v>0</v>
      </c>
      <c r="J58" s="78">
        <v>2000</v>
      </c>
      <c r="K58" s="72">
        <f t="shared" si="0"/>
        <v>0</v>
      </c>
    </row>
    <row r="59" spans="1:11" ht="12.75">
      <c r="A59" s="1" t="s">
        <v>25</v>
      </c>
      <c r="B59" s="66"/>
      <c r="C59" s="67"/>
      <c r="D59" s="68" t="s">
        <v>34</v>
      </c>
      <c r="E59" s="69"/>
      <c r="F59" s="69"/>
      <c r="G59" s="70"/>
      <c r="H59" s="70"/>
      <c r="I59" s="71"/>
      <c r="J59" s="71">
        <v>2000</v>
      </c>
      <c r="K59" s="72"/>
    </row>
    <row r="60" spans="1:11" ht="12.75">
      <c r="A60" s="1" t="s">
        <v>25</v>
      </c>
      <c r="B60" s="73" t="s">
        <v>424</v>
      </c>
      <c r="C60" s="74" t="s">
        <v>32</v>
      </c>
      <c r="D60" s="75" t="s">
        <v>425</v>
      </c>
      <c r="E60" s="76">
        <v>2003</v>
      </c>
      <c r="F60" s="76">
        <v>2003</v>
      </c>
      <c r="G60" s="77">
        <v>300</v>
      </c>
      <c r="H60" s="77">
        <v>0</v>
      </c>
      <c r="I60" s="78">
        <v>0</v>
      </c>
      <c r="J60" s="78">
        <v>300</v>
      </c>
      <c r="K60" s="72">
        <f t="shared" si="0"/>
        <v>0</v>
      </c>
    </row>
    <row r="61" spans="1:11" ht="12.75">
      <c r="A61" s="1" t="s">
        <v>25</v>
      </c>
      <c r="B61" s="66"/>
      <c r="C61" s="67"/>
      <c r="D61" s="68" t="s">
        <v>34</v>
      </c>
      <c r="E61" s="69"/>
      <c r="F61" s="69"/>
      <c r="G61" s="70"/>
      <c r="H61" s="70"/>
      <c r="I61" s="71"/>
      <c r="J61" s="71">
        <v>300</v>
      </c>
      <c r="K61" s="72"/>
    </row>
    <row r="62" spans="1:11" ht="12.75">
      <c r="A62" s="1" t="s">
        <v>25</v>
      </c>
      <c r="B62" s="73" t="s">
        <v>426</v>
      </c>
      <c r="C62" s="74" t="s">
        <v>32</v>
      </c>
      <c r="D62" s="75" t="s">
        <v>427</v>
      </c>
      <c r="E62" s="76">
        <v>2003</v>
      </c>
      <c r="F62" s="76">
        <v>2003</v>
      </c>
      <c r="G62" s="77">
        <v>18000</v>
      </c>
      <c r="H62" s="77">
        <v>0</v>
      </c>
      <c r="I62" s="78">
        <v>0</v>
      </c>
      <c r="J62" s="78">
        <v>18000</v>
      </c>
      <c r="K62" s="72">
        <f t="shared" si="0"/>
        <v>0</v>
      </c>
    </row>
    <row r="63" spans="1:11" ht="12.75">
      <c r="A63" s="1" t="s">
        <v>25</v>
      </c>
      <c r="B63" s="66"/>
      <c r="C63" s="67"/>
      <c r="D63" s="68" t="s">
        <v>34</v>
      </c>
      <c r="E63" s="69"/>
      <c r="F63" s="69"/>
      <c r="G63" s="70"/>
      <c r="H63" s="70"/>
      <c r="I63" s="71"/>
      <c r="J63" s="71">
        <v>18000</v>
      </c>
      <c r="K63" s="72"/>
    </row>
    <row r="64" spans="1:11" ht="12.75">
      <c r="A64" s="1" t="s">
        <v>25</v>
      </c>
      <c r="B64" s="73" t="s">
        <v>428</v>
      </c>
      <c r="C64" s="74" t="s">
        <v>32</v>
      </c>
      <c r="D64" s="75" t="s">
        <v>429</v>
      </c>
      <c r="E64" s="76">
        <v>2003</v>
      </c>
      <c r="F64" s="76">
        <v>2003</v>
      </c>
      <c r="G64" s="77">
        <v>14000</v>
      </c>
      <c r="H64" s="77">
        <v>0</v>
      </c>
      <c r="I64" s="78">
        <v>0</v>
      </c>
      <c r="J64" s="78">
        <v>14000</v>
      </c>
      <c r="K64" s="72">
        <f t="shared" si="0"/>
        <v>0</v>
      </c>
    </row>
    <row r="65" spans="1:11" ht="12.75">
      <c r="A65" s="1" t="s">
        <v>25</v>
      </c>
      <c r="B65" s="66"/>
      <c r="C65" s="67"/>
      <c r="D65" s="68" t="s">
        <v>34</v>
      </c>
      <c r="E65" s="69"/>
      <c r="F65" s="69"/>
      <c r="G65" s="70"/>
      <c r="H65" s="70"/>
      <c r="I65" s="71"/>
      <c r="J65" s="71">
        <v>14000</v>
      </c>
      <c r="K65" s="72"/>
    </row>
    <row r="66" spans="1:11" ht="12.75">
      <c r="A66" s="1" t="s">
        <v>25</v>
      </c>
      <c r="B66" s="73" t="s">
        <v>428</v>
      </c>
      <c r="C66" s="74" t="s">
        <v>430</v>
      </c>
      <c r="D66" s="75" t="s">
        <v>431</v>
      </c>
      <c r="E66" s="76">
        <v>2002</v>
      </c>
      <c r="F66" s="76">
        <v>2003</v>
      </c>
      <c r="G66" s="77">
        <v>7400</v>
      </c>
      <c r="H66" s="77">
        <v>0</v>
      </c>
      <c r="I66" s="78">
        <v>1000</v>
      </c>
      <c r="J66" s="78">
        <v>6400</v>
      </c>
      <c r="K66" s="72">
        <f t="shared" si="0"/>
        <v>0</v>
      </c>
    </row>
    <row r="67" spans="1:11" ht="12.75">
      <c r="A67" s="1" t="s">
        <v>25</v>
      </c>
      <c r="B67" s="66"/>
      <c r="C67" s="67"/>
      <c r="D67" s="68" t="s">
        <v>34</v>
      </c>
      <c r="E67" s="69"/>
      <c r="F67" s="69"/>
      <c r="G67" s="70"/>
      <c r="H67" s="70"/>
      <c r="I67" s="71"/>
      <c r="J67" s="71">
        <v>6400</v>
      </c>
      <c r="K67" s="72"/>
    </row>
    <row r="68" spans="1:11" ht="12.75">
      <c r="A68" s="1" t="s">
        <v>25</v>
      </c>
      <c r="B68" s="73" t="s">
        <v>432</v>
      </c>
      <c r="C68" s="74" t="s">
        <v>32</v>
      </c>
      <c r="D68" s="75" t="s">
        <v>433</v>
      </c>
      <c r="E68" s="76">
        <v>2003</v>
      </c>
      <c r="F68" s="76">
        <v>2003</v>
      </c>
      <c r="G68" s="77">
        <v>10000</v>
      </c>
      <c r="H68" s="77">
        <v>0</v>
      </c>
      <c r="I68" s="78">
        <v>0</v>
      </c>
      <c r="J68" s="78">
        <v>10000</v>
      </c>
      <c r="K68" s="72">
        <f t="shared" si="0"/>
        <v>0</v>
      </c>
    </row>
    <row r="69" spans="1:11" ht="12.75">
      <c r="A69" s="1" t="s">
        <v>25</v>
      </c>
      <c r="B69" s="66"/>
      <c r="C69" s="67"/>
      <c r="D69" s="68" t="s">
        <v>34</v>
      </c>
      <c r="E69" s="69"/>
      <c r="F69" s="69"/>
      <c r="G69" s="70"/>
      <c r="H69" s="70"/>
      <c r="I69" s="71"/>
      <c r="J69" s="71">
        <v>10000</v>
      </c>
      <c r="K69" s="72"/>
    </row>
    <row r="70" spans="1:11" ht="12.75">
      <c r="A70" s="1" t="s">
        <v>25</v>
      </c>
      <c r="B70" s="73" t="s">
        <v>434</v>
      </c>
      <c r="C70" s="74" t="s">
        <v>32</v>
      </c>
      <c r="D70" s="75" t="s">
        <v>435</v>
      </c>
      <c r="E70" s="76">
        <v>2003</v>
      </c>
      <c r="F70" s="76">
        <v>2003</v>
      </c>
      <c r="G70" s="77">
        <v>858.9</v>
      </c>
      <c r="H70" s="77">
        <v>0</v>
      </c>
      <c r="I70" s="78">
        <v>0</v>
      </c>
      <c r="J70" s="78">
        <v>858.9</v>
      </c>
      <c r="K70" s="72">
        <f t="shared" si="0"/>
        <v>0</v>
      </c>
    </row>
    <row r="71" spans="1:11" ht="12.75">
      <c r="A71" s="1" t="s">
        <v>25</v>
      </c>
      <c r="B71" s="66"/>
      <c r="C71" s="67"/>
      <c r="D71" s="68" t="s">
        <v>34</v>
      </c>
      <c r="E71" s="69"/>
      <c r="F71" s="69"/>
      <c r="G71" s="70"/>
      <c r="H71" s="70"/>
      <c r="I71" s="71"/>
      <c r="J71" s="71">
        <v>858.9</v>
      </c>
      <c r="K71" s="72"/>
    </row>
    <row r="72" spans="1:11" ht="12.75">
      <c r="A72" s="1" t="s">
        <v>25</v>
      </c>
      <c r="B72" s="73" t="s">
        <v>436</v>
      </c>
      <c r="C72" s="74" t="s">
        <v>437</v>
      </c>
      <c r="D72" s="75" t="s">
        <v>438</v>
      </c>
      <c r="E72" s="76">
        <v>2002</v>
      </c>
      <c r="F72" s="76">
        <v>2003</v>
      </c>
      <c r="G72" s="77">
        <v>8000</v>
      </c>
      <c r="H72" s="77">
        <v>0</v>
      </c>
      <c r="I72" s="78">
        <v>5000</v>
      </c>
      <c r="J72" s="78">
        <v>3000</v>
      </c>
      <c r="K72" s="72">
        <f t="shared" si="0"/>
        <v>0</v>
      </c>
    </row>
    <row r="73" spans="1:11" ht="12.75">
      <c r="A73" s="1" t="s">
        <v>25</v>
      </c>
      <c r="B73" s="66"/>
      <c r="C73" s="67"/>
      <c r="D73" s="68" t="s">
        <v>34</v>
      </c>
      <c r="E73" s="69"/>
      <c r="F73" s="69"/>
      <c r="G73" s="70"/>
      <c r="H73" s="70"/>
      <c r="I73" s="71"/>
      <c r="J73" s="71">
        <v>3000</v>
      </c>
      <c r="K73" s="72"/>
    </row>
    <row r="74" spans="1:11" ht="12.75">
      <c r="A74" s="1" t="s">
        <v>25</v>
      </c>
      <c r="B74" s="73" t="s">
        <v>439</v>
      </c>
      <c r="C74" s="74" t="s">
        <v>32</v>
      </c>
      <c r="D74" s="75" t="s">
        <v>440</v>
      </c>
      <c r="E74" s="76">
        <v>2003</v>
      </c>
      <c r="F74" s="76">
        <v>2003</v>
      </c>
      <c r="G74" s="77">
        <v>6500</v>
      </c>
      <c r="H74" s="77">
        <v>0</v>
      </c>
      <c r="I74" s="78">
        <v>0</v>
      </c>
      <c r="J74" s="78">
        <v>6500</v>
      </c>
      <c r="K74" s="72">
        <f t="shared" si="0"/>
        <v>0</v>
      </c>
    </row>
    <row r="75" spans="1:11" ht="12.75">
      <c r="A75" s="1" t="s">
        <v>25</v>
      </c>
      <c r="B75" s="66"/>
      <c r="C75" s="67"/>
      <c r="D75" s="68" t="s">
        <v>34</v>
      </c>
      <c r="E75" s="69"/>
      <c r="F75" s="69"/>
      <c r="G75" s="70"/>
      <c r="H75" s="70"/>
      <c r="I75" s="71"/>
      <c r="J75" s="71">
        <v>6500</v>
      </c>
      <c r="K75" s="72"/>
    </row>
    <row r="76" spans="1:11" ht="12.75">
      <c r="A76" s="1" t="s">
        <v>25</v>
      </c>
      <c r="B76" s="73" t="s">
        <v>439</v>
      </c>
      <c r="C76" s="74" t="s">
        <v>32</v>
      </c>
      <c r="D76" s="75" t="s">
        <v>441</v>
      </c>
      <c r="E76" s="76">
        <v>2003</v>
      </c>
      <c r="F76" s="76">
        <v>2003</v>
      </c>
      <c r="G76" s="77">
        <v>400</v>
      </c>
      <c r="H76" s="77">
        <v>0</v>
      </c>
      <c r="I76" s="78">
        <v>0</v>
      </c>
      <c r="J76" s="78">
        <v>400</v>
      </c>
      <c r="K76" s="72">
        <f aca="true" t="shared" si="1" ref="K76:K138">G76-H76-I76-J76</f>
        <v>0</v>
      </c>
    </row>
    <row r="77" spans="1:11" ht="12.75">
      <c r="A77" s="1" t="s">
        <v>25</v>
      </c>
      <c r="B77" s="66"/>
      <c r="C77" s="67"/>
      <c r="D77" s="68" t="s">
        <v>34</v>
      </c>
      <c r="E77" s="69"/>
      <c r="F77" s="69"/>
      <c r="G77" s="70"/>
      <c r="H77" s="70"/>
      <c r="I77" s="71"/>
      <c r="J77" s="71">
        <v>400</v>
      </c>
      <c r="K77" s="72"/>
    </row>
    <row r="78" spans="1:11" ht="12.75">
      <c r="A78" s="1" t="s">
        <v>25</v>
      </c>
      <c r="B78" s="73" t="s">
        <v>442</v>
      </c>
      <c r="C78" s="74" t="s">
        <v>32</v>
      </c>
      <c r="D78" s="75" t="s">
        <v>443</v>
      </c>
      <c r="E78" s="76">
        <v>2003</v>
      </c>
      <c r="F78" s="76">
        <v>2003</v>
      </c>
      <c r="G78" s="77">
        <v>1900</v>
      </c>
      <c r="H78" s="77">
        <v>0</v>
      </c>
      <c r="I78" s="78">
        <v>0</v>
      </c>
      <c r="J78" s="78">
        <v>1900</v>
      </c>
      <c r="K78" s="72">
        <f t="shared" si="1"/>
        <v>0</v>
      </c>
    </row>
    <row r="79" spans="1:11" ht="12.75">
      <c r="A79" s="1" t="s">
        <v>25</v>
      </c>
      <c r="B79" s="66"/>
      <c r="C79" s="67"/>
      <c r="D79" s="68" t="s">
        <v>34</v>
      </c>
      <c r="E79" s="69"/>
      <c r="F79" s="69"/>
      <c r="G79" s="70"/>
      <c r="H79" s="70"/>
      <c r="I79" s="71"/>
      <c r="J79" s="71">
        <v>1900</v>
      </c>
      <c r="K79" s="72"/>
    </row>
    <row r="80" spans="1:11" ht="12.75">
      <c r="A80" s="1" t="s">
        <v>25</v>
      </c>
      <c r="B80" s="73" t="s">
        <v>444</v>
      </c>
      <c r="C80" s="74" t="s">
        <v>32</v>
      </c>
      <c r="D80" s="75" t="s">
        <v>445</v>
      </c>
      <c r="E80" s="76">
        <v>2003</v>
      </c>
      <c r="F80" s="76">
        <v>2003</v>
      </c>
      <c r="G80" s="77">
        <v>2000</v>
      </c>
      <c r="H80" s="77">
        <v>0</v>
      </c>
      <c r="I80" s="78">
        <v>0</v>
      </c>
      <c r="J80" s="78">
        <v>2000</v>
      </c>
      <c r="K80" s="72">
        <f t="shared" si="1"/>
        <v>0</v>
      </c>
    </row>
    <row r="81" spans="1:11" ht="12.75">
      <c r="A81" s="1" t="s">
        <v>25</v>
      </c>
      <c r="B81" s="66"/>
      <c r="C81" s="67"/>
      <c r="D81" s="68" t="s">
        <v>34</v>
      </c>
      <c r="E81" s="69"/>
      <c r="F81" s="69"/>
      <c r="G81" s="70"/>
      <c r="H81" s="70"/>
      <c r="I81" s="71"/>
      <c r="J81" s="71">
        <v>2000</v>
      </c>
      <c r="K81" s="72"/>
    </row>
    <row r="82" spans="1:11" ht="12.75">
      <c r="A82" s="1" t="s">
        <v>25</v>
      </c>
      <c r="B82" s="73" t="s">
        <v>446</v>
      </c>
      <c r="C82" s="74" t="s">
        <v>32</v>
      </c>
      <c r="D82" s="75" t="s">
        <v>447</v>
      </c>
      <c r="E82" s="76">
        <v>2003</v>
      </c>
      <c r="F82" s="76">
        <v>2003</v>
      </c>
      <c r="G82" s="77">
        <v>400</v>
      </c>
      <c r="H82" s="77">
        <v>0</v>
      </c>
      <c r="I82" s="78">
        <v>0</v>
      </c>
      <c r="J82" s="78">
        <v>400</v>
      </c>
      <c r="K82" s="72">
        <f t="shared" si="1"/>
        <v>0</v>
      </c>
    </row>
    <row r="83" spans="1:11" ht="12.75">
      <c r="A83" s="1" t="s">
        <v>25</v>
      </c>
      <c r="B83" s="66"/>
      <c r="C83" s="67"/>
      <c r="D83" s="68" t="s">
        <v>34</v>
      </c>
      <c r="E83" s="69"/>
      <c r="F83" s="69"/>
      <c r="G83" s="70"/>
      <c r="H83" s="70"/>
      <c r="I83" s="71"/>
      <c r="J83" s="71">
        <v>400</v>
      </c>
      <c r="K83" s="72"/>
    </row>
    <row r="84" spans="1:11" ht="12.75">
      <c r="A84" s="1" t="s">
        <v>25</v>
      </c>
      <c r="B84" s="73" t="s">
        <v>446</v>
      </c>
      <c r="C84" s="74" t="s">
        <v>32</v>
      </c>
      <c r="D84" s="75" t="s">
        <v>448</v>
      </c>
      <c r="E84" s="76">
        <v>2003</v>
      </c>
      <c r="F84" s="76">
        <v>2003</v>
      </c>
      <c r="G84" s="77">
        <v>3000</v>
      </c>
      <c r="H84" s="77">
        <v>0</v>
      </c>
      <c r="I84" s="78">
        <v>0</v>
      </c>
      <c r="J84" s="78">
        <v>3000</v>
      </c>
      <c r="K84" s="72">
        <f t="shared" si="1"/>
        <v>0</v>
      </c>
    </row>
    <row r="85" spans="1:11" ht="12.75">
      <c r="A85" s="1" t="s">
        <v>25</v>
      </c>
      <c r="B85" s="66"/>
      <c r="C85" s="67"/>
      <c r="D85" s="68" t="s">
        <v>34</v>
      </c>
      <c r="E85" s="69"/>
      <c r="F85" s="69"/>
      <c r="G85" s="70"/>
      <c r="H85" s="70"/>
      <c r="I85" s="71"/>
      <c r="J85" s="71">
        <v>3000</v>
      </c>
      <c r="K85" s="72"/>
    </row>
    <row r="86" spans="1:11" ht="12.75">
      <c r="A86" s="1" t="s">
        <v>25</v>
      </c>
      <c r="B86" s="73" t="s">
        <v>449</v>
      </c>
      <c r="C86" s="74" t="s">
        <v>32</v>
      </c>
      <c r="D86" s="75" t="s">
        <v>450</v>
      </c>
      <c r="E86" s="76">
        <v>2003</v>
      </c>
      <c r="F86" s="76">
        <v>2003</v>
      </c>
      <c r="G86" s="77">
        <v>7000</v>
      </c>
      <c r="H86" s="77">
        <v>0</v>
      </c>
      <c r="I86" s="78">
        <v>0</v>
      </c>
      <c r="J86" s="78">
        <v>7000</v>
      </c>
      <c r="K86" s="72">
        <f t="shared" si="1"/>
        <v>0</v>
      </c>
    </row>
    <row r="87" spans="1:11" ht="12.75">
      <c r="A87" s="1" t="s">
        <v>25</v>
      </c>
      <c r="B87" s="66"/>
      <c r="C87" s="67"/>
      <c r="D87" s="68" t="s">
        <v>34</v>
      </c>
      <c r="E87" s="69"/>
      <c r="F87" s="69"/>
      <c r="G87" s="70"/>
      <c r="H87" s="70"/>
      <c r="I87" s="71"/>
      <c r="J87" s="71">
        <v>7000</v>
      </c>
      <c r="K87" s="72"/>
    </row>
    <row r="88" spans="1:11" ht="12.75">
      <c r="A88" s="1" t="s">
        <v>25</v>
      </c>
      <c r="B88" s="73" t="s">
        <v>451</v>
      </c>
      <c r="C88" s="74" t="s">
        <v>32</v>
      </c>
      <c r="D88" s="75" t="s">
        <v>452</v>
      </c>
      <c r="E88" s="76">
        <v>2003</v>
      </c>
      <c r="F88" s="76">
        <v>2003</v>
      </c>
      <c r="G88" s="77">
        <v>25000</v>
      </c>
      <c r="H88" s="77">
        <v>0</v>
      </c>
      <c r="I88" s="78">
        <v>0</v>
      </c>
      <c r="J88" s="78">
        <v>25000</v>
      </c>
      <c r="K88" s="72">
        <f t="shared" si="1"/>
        <v>0</v>
      </c>
    </row>
    <row r="89" spans="1:11" ht="12.75">
      <c r="A89" s="1" t="s">
        <v>25</v>
      </c>
      <c r="B89" s="66"/>
      <c r="C89" s="67"/>
      <c r="D89" s="68" t="s">
        <v>34</v>
      </c>
      <c r="E89" s="69"/>
      <c r="F89" s="69"/>
      <c r="G89" s="70"/>
      <c r="H89" s="70"/>
      <c r="I89" s="71"/>
      <c r="J89" s="71">
        <v>25000</v>
      </c>
      <c r="K89" s="72"/>
    </row>
    <row r="90" spans="1:11" ht="12.75">
      <c r="A90" s="1" t="s">
        <v>25</v>
      </c>
      <c r="B90" s="73" t="s">
        <v>453</v>
      </c>
      <c r="C90" s="74" t="s">
        <v>32</v>
      </c>
      <c r="D90" s="75" t="s">
        <v>443</v>
      </c>
      <c r="E90" s="76">
        <v>2003</v>
      </c>
      <c r="F90" s="76">
        <v>2003</v>
      </c>
      <c r="G90" s="77">
        <v>603</v>
      </c>
      <c r="H90" s="77">
        <v>0</v>
      </c>
      <c r="I90" s="78">
        <v>0</v>
      </c>
      <c r="J90" s="78">
        <v>603</v>
      </c>
      <c r="K90" s="72">
        <f t="shared" si="1"/>
        <v>0</v>
      </c>
    </row>
    <row r="91" spans="1:11" ht="12.75">
      <c r="A91" s="1" t="s">
        <v>25</v>
      </c>
      <c r="B91" s="66"/>
      <c r="C91" s="67"/>
      <c r="D91" s="68" t="s">
        <v>34</v>
      </c>
      <c r="E91" s="69"/>
      <c r="F91" s="69"/>
      <c r="G91" s="70"/>
      <c r="H91" s="70"/>
      <c r="I91" s="71"/>
      <c r="J91" s="71">
        <v>603</v>
      </c>
      <c r="K91" s="72"/>
    </row>
    <row r="92" spans="1:11" ht="12.75">
      <c r="A92" s="1" t="s">
        <v>25</v>
      </c>
      <c r="B92" s="73" t="s">
        <v>453</v>
      </c>
      <c r="C92" s="74" t="s">
        <v>32</v>
      </c>
      <c r="D92" s="75" t="s">
        <v>441</v>
      </c>
      <c r="E92" s="76">
        <v>2003</v>
      </c>
      <c r="F92" s="76">
        <v>2003</v>
      </c>
      <c r="G92" s="77">
        <v>2876</v>
      </c>
      <c r="H92" s="77">
        <v>0</v>
      </c>
      <c r="I92" s="78">
        <v>0</v>
      </c>
      <c r="J92" s="78">
        <v>2876</v>
      </c>
      <c r="K92" s="72">
        <f t="shared" si="1"/>
        <v>0</v>
      </c>
    </row>
    <row r="93" spans="1:11" ht="12.75">
      <c r="A93" s="1" t="s">
        <v>25</v>
      </c>
      <c r="B93" s="66"/>
      <c r="C93" s="67"/>
      <c r="D93" s="68" t="s">
        <v>34</v>
      </c>
      <c r="E93" s="69"/>
      <c r="F93" s="69"/>
      <c r="G93" s="70"/>
      <c r="H93" s="70"/>
      <c r="I93" s="71"/>
      <c r="J93" s="71">
        <v>2876</v>
      </c>
      <c r="K93" s="72"/>
    </row>
    <row r="94" spans="1:11" ht="12.75">
      <c r="A94" s="1" t="s">
        <v>25</v>
      </c>
      <c r="B94" s="73" t="s">
        <v>454</v>
      </c>
      <c r="C94" s="74" t="s">
        <v>32</v>
      </c>
      <c r="D94" s="75" t="s">
        <v>455</v>
      </c>
      <c r="E94" s="76">
        <v>2003</v>
      </c>
      <c r="F94" s="76">
        <v>2003</v>
      </c>
      <c r="G94" s="77">
        <v>1000</v>
      </c>
      <c r="H94" s="77">
        <v>0</v>
      </c>
      <c r="I94" s="78">
        <v>0</v>
      </c>
      <c r="J94" s="78">
        <v>1000</v>
      </c>
      <c r="K94" s="72">
        <f t="shared" si="1"/>
        <v>0</v>
      </c>
    </row>
    <row r="95" spans="1:11" ht="12.75">
      <c r="A95" s="1" t="s">
        <v>25</v>
      </c>
      <c r="B95" s="66"/>
      <c r="C95" s="67"/>
      <c r="D95" s="68" t="s">
        <v>34</v>
      </c>
      <c r="E95" s="69"/>
      <c r="F95" s="69"/>
      <c r="G95" s="70"/>
      <c r="H95" s="70"/>
      <c r="I95" s="71"/>
      <c r="J95" s="71">
        <v>1000</v>
      </c>
      <c r="K95" s="72"/>
    </row>
    <row r="96" spans="1:11" ht="12.75">
      <c r="A96" s="1" t="s">
        <v>25</v>
      </c>
      <c r="B96" s="73" t="s">
        <v>456</v>
      </c>
      <c r="C96" s="74" t="s">
        <v>32</v>
      </c>
      <c r="D96" s="75" t="s">
        <v>457</v>
      </c>
      <c r="E96" s="76">
        <v>2003</v>
      </c>
      <c r="F96" s="76">
        <v>2003</v>
      </c>
      <c r="G96" s="77">
        <v>600</v>
      </c>
      <c r="H96" s="77">
        <v>0</v>
      </c>
      <c r="I96" s="78">
        <v>0</v>
      </c>
      <c r="J96" s="78">
        <v>600</v>
      </c>
      <c r="K96" s="72">
        <f t="shared" si="1"/>
        <v>0</v>
      </c>
    </row>
    <row r="97" spans="1:11" ht="12.75">
      <c r="A97" s="1" t="s">
        <v>25</v>
      </c>
      <c r="B97" s="66"/>
      <c r="C97" s="67"/>
      <c r="D97" s="68" t="s">
        <v>34</v>
      </c>
      <c r="E97" s="69"/>
      <c r="F97" s="69"/>
      <c r="G97" s="70"/>
      <c r="H97" s="70"/>
      <c r="I97" s="71"/>
      <c r="J97" s="71">
        <v>600</v>
      </c>
      <c r="K97" s="72"/>
    </row>
    <row r="98" spans="1:11" ht="12.75">
      <c r="A98" s="1" t="s">
        <v>25</v>
      </c>
      <c r="B98" s="73" t="s">
        <v>458</v>
      </c>
      <c r="C98" s="74" t="s">
        <v>32</v>
      </c>
      <c r="D98" s="75" t="s">
        <v>459</v>
      </c>
      <c r="E98" s="76">
        <v>2003</v>
      </c>
      <c r="F98" s="76">
        <v>2003</v>
      </c>
      <c r="G98" s="77">
        <v>3800</v>
      </c>
      <c r="H98" s="77">
        <v>0</v>
      </c>
      <c r="I98" s="78">
        <v>0</v>
      </c>
      <c r="J98" s="78">
        <v>3800</v>
      </c>
      <c r="K98" s="72">
        <f t="shared" si="1"/>
        <v>0</v>
      </c>
    </row>
    <row r="99" spans="1:11" ht="12.75">
      <c r="A99" s="1" t="s">
        <v>25</v>
      </c>
      <c r="B99" s="66"/>
      <c r="C99" s="67"/>
      <c r="D99" s="68" t="s">
        <v>34</v>
      </c>
      <c r="E99" s="69"/>
      <c r="F99" s="69"/>
      <c r="G99" s="70"/>
      <c r="H99" s="70"/>
      <c r="I99" s="71"/>
      <c r="J99" s="71">
        <v>3800</v>
      </c>
      <c r="K99" s="72"/>
    </row>
    <row r="100" spans="1:11" ht="12.75">
      <c r="A100" s="1" t="s">
        <v>25</v>
      </c>
      <c r="B100" s="73" t="s">
        <v>460</v>
      </c>
      <c r="C100" s="74" t="s">
        <v>32</v>
      </c>
      <c r="D100" s="75" t="s">
        <v>461</v>
      </c>
      <c r="E100" s="76">
        <v>2003</v>
      </c>
      <c r="F100" s="76">
        <v>2003</v>
      </c>
      <c r="G100" s="77">
        <v>1800</v>
      </c>
      <c r="H100" s="77">
        <v>0</v>
      </c>
      <c r="I100" s="78">
        <v>0</v>
      </c>
      <c r="J100" s="78">
        <v>1800</v>
      </c>
      <c r="K100" s="111">
        <f t="shared" si="1"/>
        <v>0</v>
      </c>
    </row>
    <row r="101" spans="1:11" ht="12.75">
      <c r="A101" s="1" t="s">
        <v>25</v>
      </c>
      <c r="B101" s="66"/>
      <c r="C101" s="67"/>
      <c r="D101" s="68" t="s">
        <v>34</v>
      </c>
      <c r="E101" s="69"/>
      <c r="F101" s="69"/>
      <c r="G101" s="70"/>
      <c r="H101" s="70"/>
      <c r="I101" s="71"/>
      <c r="J101" s="71">
        <v>1800</v>
      </c>
      <c r="K101" s="72"/>
    </row>
    <row r="102" spans="1:11" ht="12.75">
      <c r="A102" s="1" t="s">
        <v>25</v>
      </c>
      <c r="B102" s="73" t="s">
        <v>462</v>
      </c>
      <c r="C102" s="74" t="s">
        <v>32</v>
      </c>
      <c r="D102" s="75" t="s">
        <v>463</v>
      </c>
      <c r="E102" s="76">
        <v>2003</v>
      </c>
      <c r="F102" s="76">
        <v>2003</v>
      </c>
      <c r="G102" s="77">
        <v>300</v>
      </c>
      <c r="H102" s="77">
        <v>0</v>
      </c>
      <c r="I102" s="78">
        <v>0</v>
      </c>
      <c r="J102" s="78">
        <v>300</v>
      </c>
      <c r="K102" s="72">
        <f t="shared" si="1"/>
        <v>0</v>
      </c>
    </row>
    <row r="103" spans="1:11" ht="12.75">
      <c r="A103" s="1" t="s">
        <v>25</v>
      </c>
      <c r="B103" s="66"/>
      <c r="C103" s="67"/>
      <c r="D103" s="68" t="s">
        <v>34</v>
      </c>
      <c r="E103" s="69"/>
      <c r="F103" s="69"/>
      <c r="G103" s="70"/>
      <c r="H103" s="70"/>
      <c r="I103" s="71"/>
      <c r="J103" s="71">
        <v>300</v>
      </c>
      <c r="K103" s="72"/>
    </row>
    <row r="104" spans="1:11" ht="12.75">
      <c r="A104" s="1" t="s">
        <v>25</v>
      </c>
      <c r="B104" s="73" t="s">
        <v>464</v>
      </c>
      <c r="C104" s="74" t="s">
        <v>32</v>
      </c>
      <c r="D104" s="75" t="s">
        <v>465</v>
      </c>
      <c r="E104" s="76">
        <v>2003</v>
      </c>
      <c r="F104" s="76">
        <v>2003</v>
      </c>
      <c r="G104" s="77">
        <v>400</v>
      </c>
      <c r="H104" s="77">
        <v>0</v>
      </c>
      <c r="I104" s="78">
        <v>0</v>
      </c>
      <c r="J104" s="78">
        <v>400</v>
      </c>
      <c r="K104" s="72">
        <f t="shared" si="1"/>
        <v>0</v>
      </c>
    </row>
    <row r="105" spans="1:11" ht="12.75">
      <c r="A105" s="1" t="s">
        <v>25</v>
      </c>
      <c r="B105" s="66"/>
      <c r="C105" s="67"/>
      <c r="D105" s="68" t="s">
        <v>34</v>
      </c>
      <c r="E105" s="69"/>
      <c r="F105" s="69"/>
      <c r="G105" s="70"/>
      <c r="H105" s="70"/>
      <c r="I105" s="71"/>
      <c r="J105" s="71">
        <v>400</v>
      </c>
      <c r="K105" s="72"/>
    </row>
    <row r="106" spans="1:11" ht="12.75">
      <c r="A106" s="1" t="s">
        <v>25</v>
      </c>
      <c r="B106" s="73" t="s">
        <v>466</v>
      </c>
      <c r="C106" s="74" t="s">
        <v>32</v>
      </c>
      <c r="D106" s="75" t="s">
        <v>388</v>
      </c>
      <c r="E106" s="76">
        <v>2003</v>
      </c>
      <c r="F106" s="76">
        <v>2003</v>
      </c>
      <c r="G106" s="77">
        <v>2000</v>
      </c>
      <c r="H106" s="77">
        <v>0</v>
      </c>
      <c r="I106" s="78">
        <v>0</v>
      </c>
      <c r="J106" s="78">
        <v>2000</v>
      </c>
      <c r="K106" s="72">
        <f t="shared" si="1"/>
        <v>0</v>
      </c>
    </row>
    <row r="107" spans="1:11" ht="12.75">
      <c r="A107" s="1" t="s">
        <v>25</v>
      </c>
      <c r="B107" s="66"/>
      <c r="C107" s="67"/>
      <c r="D107" s="68" t="s">
        <v>34</v>
      </c>
      <c r="E107" s="69"/>
      <c r="F107" s="69"/>
      <c r="G107" s="70"/>
      <c r="H107" s="70"/>
      <c r="I107" s="71"/>
      <c r="J107" s="71">
        <v>2000</v>
      </c>
      <c r="K107" s="72"/>
    </row>
    <row r="108" spans="1:11" ht="12.75">
      <c r="A108" s="1" t="s">
        <v>25</v>
      </c>
      <c r="B108" s="73" t="s">
        <v>466</v>
      </c>
      <c r="C108" s="74" t="s">
        <v>32</v>
      </c>
      <c r="D108" s="75" t="s">
        <v>467</v>
      </c>
      <c r="E108" s="76">
        <v>2003</v>
      </c>
      <c r="F108" s="76">
        <v>2003</v>
      </c>
      <c r="G108" s="77">
        <v>800</v>
      </c>
      <c r="H108" s="77">
        <v>0</v>
      </c>
      <c r="I108" s="78">
        <v>0</v>
      </c>
      <c r="J108" s="78">
        <v>800</v>
      </c>
      <c r="K108" s="72">
        <f t="shared" si="1"/>
        <v>0</v>
      </c>
    </row>
    <row r="109" spans="1:11" ht="12.75">
      <c r="A109" s="1" t="s">
        <v>25</v>
      </c>
      <c r="B109" s="66"/>
      <c r="C109" s="67"/>
      <c r="D109" s="68" t="s">
        <v>34</v>
      </c>
      <c r="E109" s="69"/>
      <c r="F109" s="69"/>
      <c r="G109" s="70"/>
      <c r="H109" s="70"/>
      <c r="I109" s="71"/>
      <c r="J109" s="71">
        <v>800</v>
      </c>
      <c r="K109" s="72"/>
    </row>
    <row r="110" spans="1:11" ht="12.75">
      <c r="A110" s="1" t="s">
        <v>25</v>
      </c>
      <c r="B110" s="73" t="s">
        <v>468</v>
      </c>
      <c r="C110" s="74" t="s">
        <v>32</v>
      </c>
      <c r="D110" s="75" t="s">
        <v>469</v>
      </c>
      <c r="E110" s="76">
        <v>2003</v>
      </c>
      <c r="F110" s="76">
        <v>2003</v>
      </c>
      <c r="G110" s="77">
        <v>12000</v>
      </c>
      <c r="H110" s="77">
        <v>0</v>
      </c>
      <c r="I110" s="78">
        <v>0</v>
      </c>
      <c r="J110" s="78">
        <v>12000</v>
      </c>
      <c r="K110" s="72">
        <f t="shared" si="1"/>
        <v>0</v>
      </c>
    </row>
    <row r="111" spans="1:11" ht="12.75">
      <c r="A111" s="1" t="s">
        <v>25</v>
      </c>
      <c r="B111" s="66"/>
      <c r="C111" s="67"/>
      <c r="D111" s="68" t="s">
        <v>34</v>
      </c>
      <c r="E111" s="69"/>
      <c r="F111" s="69"/>
      <c r="G111" s="70"/>
      <c r="H111" s="70"/>
      <c r="I111" s="71"/>
      <c r="J111" s="71">
        <v>12000</v>
      </c>
      <c r="K111" s="72"/>
    </row>
    <row r="112" spans="1:11" ht="12.75">
      <c r="A112" s="1" t="s">
        <v>25</v>
      </c>
      <c r="B112" s="73" t="s">
        <v>470</v>
      </c>
      <c r="C112" s="74" t="s">
        <v>32</v>
      </c>
      <c r="D112" s="75" t="s">
        <v>471</v>
      </c>
      <c r="E112" s="76">
        <v>2003</v>
      </c>
      <c r="F112" s="76">
        <v>2003</v>
      </c>
      <c r="G112" s="77">
        <v>150</v>
      </c>
      <c r="H112" s="77">
        <v>0</v>
      </c>
      <c r="I112" s="78">
        <v>0</v>
      </c>
      <c r="J112" s="78">
        <v>150</v>
      </c>
      <c r="K112" s="72">
        <f t="shared" si="1"/>
        <v>0</v>
      </c>
    </row>
    <row r="113" spans="1:11" ht="12.75">
      <c r="A113" s="1" t="s">
        <v>25</v>
      </c>
      <c r="B113" s="66"/>
      <c r="C113" s="67"/>
      <c r="D113" s="68" t="s">
        <v>34</v>
      </c>
      <c r="E113" s="69"/>
      <c r="F113" s="69"/>
      <c r="G113" s="70"/>
      <c r="H113" s="70"/>
      <c r="I113" s="71"/>
      <c r="J113" s="71">
        <v>150</v>
      </c>
      <c r="K113" s="72"/>
    </row>
    <row r="114" spans="1:11" ht="12.75">
      <c r="A114" s="1" t="s">
        <v>25</v>
      </c>
      <c r="B114" s="73" t="s">
        <v>472</v>
      </c>
      <c r="C114" s="74" t="s">
        <v>32</v>
      </c>
      <c r="D114" s="75" t="s">
        <v>473</v>
      </c>
      <c r="E114" s="76">
        <v>2003</v>
      </c>
      <c r="F114" s="76">
        <v>2003</v>
      </c>
      <c r="G114" s="77">
        <v>4500</v>
      </c>
      <c r="H114" s="77">
        <v>0</v>
      </c>
      <c r="I114" s="78">
        <v>0</v>
      </c>
      <c r="J114" s="78">
        <v>4500</v>
      </c>
      <c r="K114" s="72">
        <f t="shared" si="1"/>
        <v>0</v>
      </c>
    </row>
    <row r="115" spans="1:11" ht="12.75">
      <c r="A115" s="1" t="s">
        <v>25</v>
      </c>
      <c r="B115" s="66"/>
      <c r="C115" s="67"/>
      <c r="D115" s="68" t="s">
        <v>34</v>
      </c>
      <c r="E115" s="69"/>
      <c r="F115" s="69"/>
      <c r="G115" s="70"/>
      <c r="H115" s="70"/>
      <c r="I115" s="71"/>
      <c r="J115" s="71">
        <v>4500</v>
      </c>
      <c r="K115" s="72"/>
    </row>
    <row r="116" spans="1:11" ht="12.75">
      <c r="A116" s="1" t="s">
        <v>25</v>
      </c>
      <c r="B116" s="73" t="s">
        <v>474</v>
      </c>
      <c r="C116" s="74" t="s">
        <v>32</v>
      </c>
      <c r="D116" s="75" t="s">
        <v>475</v>
      </c>
      <c r="E116" s="76">
        <v>2003</v>
      </c>
      <c r="F116" s="76">
        <v>2003</v>
      </c>
      <c r="G116" s="77">
        <v>1020</v>
      </c>
      <c r="H116" s="77">
        <v>0</v>
      </c>
      <c r="I116" s="78">
        <v>0</v>
      </c>
      <c r="J116" s="78">
        <v>1020</v>
      </c>
      <c r="K116" s="72">
        <f t="shared" si="1"/>
        <v>0</v>
      </c>
    </row>
    <row r="117" spans="1:11" ht="12.75">
      <c r="A117" s="1" t="s">
        <v>25</v>
      </c>
      <c r="B117" s="66"/>
      <c r="C117" s="67"/>
      <c r="D117" s="68" t="s">
        <v>34</v>
      </c>
      <c r="E117" s="69"/>
      <c r="F117" s="69"/>
      <c r="G117" s="70"/>
      <c r="H117" s="70"/>
      <c r="I117" s="71"/>
      <c r="J117" s="71">
        <v>1020</v>
      </c>
      <c r="K117" s="72"/>
    </row>
    <row r="118" spans="1:11" ht="12.75">
      <c r="A118" s="1" t="s">
        <v>25</v>
      </c>
      <c r="B118" s="73" t="s">
        <v>476</v>
      </c>
      <c r="C118" s="74" t="s">
        <v>32</v>
      </c>
      <c r="D118" s="75" t="s">
        <v>477</v>
      </c>
      <c r="E118" s="76">
        <v>2003</v>
      </c>
      <c r="F118" s="76">
        <v>2003</v>
      </c>
      <c r="G118" s="77">
        <v>4700</v>
      </c>
      <c r="H118" s="77">
        <v>0</v>
      </c>
      <c r="I118" s="78">
        <v>0</v>
      </c>
      <c r="J118" s="78">
        <v>4700</v>
      </c>
      <c r="K118" s="72">
        <f t="shared" si="1"/>
        <v>0</v>
      </c>
    </row>
    <row r="119" spans="1:11" ht="12.75">
      <c r="A119" s="1" t="s">
        <v>25</v>
      </c>
      <c r="B119" s="66"/>
      <c r="C119" s="67"/>
      <c r="D119" s="68" t="s">
        <v>34</v>
      </c>
      <c r="E119" s="69"/>
      <c r="F119" s="69"/>
      <c r="G119" s="70"/>
      <c r="H119" s="70"/>
      <c r="I119" s="71"/>
      <c r="J119" s="71">
        <v>4700</v>
      </c>
      <c r="K119" s="72"/>
    </row>
    <row r="120" spans="1:11" ht="12.75">
      <c r="A120" s="1" t="s">
        <v>25</v>
      </c>
      <c r="B120" s="73" t="s">
        <v>476</v>
      </c>
      <c r="C120" s="74" t="s">
        <v>32</v>
      </c>
      <c r="D120" s="75" t="s">
        <v>478</v>
      </c>
      <c r="E120" s="76">
        <v>2003</v>
      </c>
      <c r="F120" s="76">
        <v>2003</v>
      </c>
      <c r="G120" s="77">
        <v>1100</v>
      </c>
      <c r="H120" s="77">
        <v>0</v>
      </c>
      <c r="I120" s="78">
        <v>0</v>
      </c>
      <c r="J120" s="78">
        <v>1100</v>
      </c>
      <c r="K120" s="72">
        <f t="shared" si="1"/>
        <v>0</v>
      </c>
    </row>
    <row r="121" spans="1:11" ht="12.75">
      <c r="A121" s="1" t="s">
        <v>25</v>
      </c>
      <c r="B121" s="66"/>
      <c r="C121" s="67"/>
      <c r="D121" s="68" t="s">
        <v>34</v>
      </c>
      <c r="E121" s="69"/>
      <c r="F121" s="69"/>
      <c r="G121" s="70"/>
      <c r="H121" s="70"/>
      <c r="I121" s="71"/>
      <c r="J121" s="71">
        <v>1100</v>
      </c>
      <c r="K121" s="72"/>
    </row>
    <row r="122" spans="1:11" ht="12.75">
      <c r="A122" s="1" t="s">
        <v>25</v>
      </c>
      <c r="B122" s="73" t="s">
        <v>476</v>
      </c>
      <c r="C122" s="74" t="s">
        <v>32</v>
      </c>
      <c r="D122" s="75" t="s">
        <v>479</v>
      </c>
      <c r="E122" s="76">
        <v>2003</v>
      </c>
      <c r="F122" s="76">
        <v>2003</v>
      </c>
      <c r="G122" s="77">
        <v>300</v>
      </c>
      <c r="H122" s="77">
        <v>0</v>
      </c>
      <c r="I122" s="78">
        <v>0</v>
      </c>
      <c r="J122" s="78">
        <v>300</v>
      </c>
      <c r="K122" s="72">
        <f t="shared" si="1"/>
        <v>0</v>
      </c>
    </row>
    <row r="123" spans="1:11" ht="12.75">
      <c r="A123" s="1" t="s">
        <v>25</v>
      </c>
      <c r="B123" s="66"/>
      <c r="C123" s="67"/>
      <c r="D123" s="68" t="s">
        <v>34</v>
      </c>
      <c r="E123" s="69"/>
      <c r="F123" s="69"/>
      <c r="G123" s="70"/>
      <c r="H123" s="70"/>
      <c r="I123" s="71"/>
      <c r="J123" s="71">
        <v>300</v>
      </c>
      <c r="K123" s="72"/>
    </row>
    <row r="124" spans="1:11" ht="12.75">
      <c r="A124" s="1" t="s">
        <v>25</v>
      </c>
      <c r="B124" s="73" t="s">
        <v>480</v>
      </c>
      <c r="C124" s="74" t="s">
        <v>481</v>
      </c>
      <c r="D124" s="75" t="s">
        <v>482</v>
      </c>
      <c r="E124" s="76">
        <v>2002</v>
      </c>
      <c r="F124" s="76">
        <v>2003</v>
      </c>
      <c r="G124" s="77">
        <v>11585</v>
      </c>
      <c r="H124" s="77">
        <v>0</v>
      </c>
      <c r="I124" s="78">
        <v>780</v>
      </c>
      <c r="J124" s="78">
        <v>10805</v>
      </c>
      <c r="K124" s="72">
        <f t="shared" si="1"/>
        <v>0</v>
      </c>
    </row>
    <row r="125" spans="1:11" ht="12.75">
      <c r="A125" s="1" t="s">
        <v>25</v>
      </c>
      <c r="B125" s="66"/>
      <c r="C125" s="67"/>
      <c r="D125" s="68" t="s">
        <v>34</v>
      </c>
      <c r="E125" s="69"/>
      <c r="F125" s="69"/>
      <c r="G125" s="70"/>
      <c r="H125" s="70"/>
      <c r="I125" s="71"/>
      <c r="J125" s="71">
        <v>10805</v>
      </c>
      <c r="K125" s="72"/>
    </row>
    <row r="126" spans="1:11" ht="12.75">
      <c r="A126" s="1" t="s">
        <v>25</v>
      </c>
      <c r="B126" s="73" t="s">
        <v>483</v>
      </c>
      <c r="C126" s="74" t="s">
        <v>32</v>
      </c>
      <c r="D126" s="75" t="s">
        <v>484</v>
      </c>
      <c r="E126" s="76">
        <v>2003</v>
      </c>
      <c r="F126" s="76">
        <v>2003</v>
      </c>
      <c r="G126" s="77">
        <v>2000</v>
      </c>
      <c r="H126" s="77">
        <v>0</v>
      </c>
      <c r="I126" s="78">
        <v>0</v>
      </c>
      <c r="J126" s="78">
        <v>2000</v>
      </c>
      <c r="K126" s="72">
        <f t="shared" si="1"/>
        <v>0</v>
      </c>
    </row>
    <row r="127" spans="1:11" ht="12.75">
      <c r="A127" s="1" t="s">
        <v>25</v>
      </c>
      <c r="B127" s="66"/>
      <c r="C127" s="67"/>
      <c r="D127" s="68" t="s">
        <v>34</v>
      </c>
      <c r="E127" s="69"/>
      <c r="F127" s="69"/>
      <c r="G127" s="70"/>
      <c r="H127" s="70"/>
      <c r="I127" s="71"/>
      <c r="J127" s="71">
        <v>2000</v>
      </c>
      <c r="K127" s="72"/>
    </row>
    <row r="128" spans="1:11" ht="12.75">
      <c r="A128" s="1" t="s">
        <v>25</v>
      </c>
      <c r="B128" s="73" t="s">
        <v>485</v>
      </c>
      <c r="C128" s="74" t="s">
        <v>32</v>
      </c>
      <c r="D128" s="75" t="s">
        <v>486</v>
      </c>
      <c r="E128" s="76">
        <v>2003</v>
      </c>
      <c r="F128" s="76">
        <v>2003</v>
      </c>
      <c r="G128" s="77">
        <v>550</v>
      </c>
      <c r="H128" s="77">
        <v>0</v>
      </c>
      <c r="I128" s="78">
        <v>0</v>
      </c>
      <c r="J128" s="78">
        <v>550</v>
      </c>
      <c r="K128" s="72">
        <f t="shared" si="1"/>
        <v>0</v>
      </c>
    </row>
    <row r="129" spans="1:11" ht="12.75">
      <c r="A129" s="1" t="s">
        <v>25</v>
      </c>
      <c r="B129" s="66"/>
      <c r="C129" s="67"/>
      <c r="D129" s="68" t="s">
        <v>34</v>
      </c>
      <c r="E129" s="69"/>
      <c r="F129" s="69"/>
      <c r="G129" s="70"/>
      <c r="H129" s="70"/>
      <c r="I129" s="71"/>
      <c r="J129" s="71">
        <v>550</v>
      </c>
      <c r="K129" s="72"/>
    </row>
    <row r="130" spans="1:11" ht="12.75">
      <c r="A130" s="1" t="s">
        <v>25</v>
      </c>
      <c r="B130" s="73" t="s">
        <v>487</v>
      </c>
      <c r="C130" s="74" t="s">
        <v>32</v>
      </c>
      <c r="D130" s="75" t="s">
        <v>488</v>
      </c>
      <c r="E130" s="76">
        <v>2003</v>
      </c>
      <c r="F130" s="76">
        <v>2003</v>
      </c>
      <c r="G130" s="77">
        <v>200</v>
      </c>
      <c r="H130" s="77">
        <v>0</v>
      </c>
      <c r="I130" s="78">
        <v>0</v>
      </c>
      <c r="J130" s="78">
        <v>200</v>
      </c>
      <c r="K130" s="72">
        <f t="shared" si="1"/>
        <v>0</v>
      </c>
    </row>
    <row r="131" spans="1:11" ht="12.75">
      <c r="A131" s="1" t="s">
        <v>25</v>
      </c>
      <c r="B131" s="66"/>
      <c r="C131" s="67"/>
      <c r="D131" s="68" t="s">
        <v>34</v>
      </c>
      <c r="E131" s="69"/>
      <c r="F131" s="69"/>
      <c r="G131" s="70"/>
      <c r="H131" s="70"/>
      <c r="I131" s="71"/>
      <c r="J131" s="71">
        <v>200</v>
      </c>
      <c r="K131" s="72"/>
    </row>
    <row r="132" spans="1:11" ht="12.75">
      <c r="A132" s="1" t="s">
        <v>25</v>
      </c>
      <c r="B132" s="73" t="s">
        <v>487</v>
      </c>
      <c r="C132" s="74" t="s">
        <v>32</v>
      </c>
      <c r="D132" s="75" t="s">
        <v>489</v>
      </c>
      <c r="E132" s="76">
        <v>2003</v>
      </c>
      <c r="F132" s="76">
        <v>2003</v>
      </c>
      <c r="G132" s="77">
        <v>200</v>
      </c>
      <c r="H132" s="77">
        <v>0</v>
      </c>
      <c r="I132" s="78">
        <v>0</v>
      </c>
      <c r="J132" s="78">
        <v>200</v>
      </c>
      <c r="K132" s="72">
        <f t="shared" si="1"/>
        <v>0</v>
      </c>
    </row>
    <row r="133" spans="1:11" ht="12.75">
      <c r="A133" s="1" t="s">
        <v>25</v>
      </c>
      <c r="B133" s="66"/>
      <c r="C133" s="67"/>
      <c r="D133" s="68" t="s">
        <v>34</v>
      </c>
      <c r="E133" s="69"/>
      <c r="F133" s="69"/>
      <c r="G133" s="70"/>
      <c r="H133" s="70"/>
      <c r="I133" s="71"/>
      <c r="J133" s="71">
        <v>200</v>
      </c>
      <c r="K133" s="72"/>
    </row>
    <row r="134" spans="1:11" ht="12.75">
      <c r="A134" s="1" t="s">
        <v>25</v>
      </c>
      <c r="B134" s="73" t="s">
        <v>487</v>
      </c>
      <c r="C134" s="74" t="s">
        <v>32</v>
      </c>
      <c r="D134" s="75" t="s">
        <v>490</v>
      </c>
      <c r="E134" s="76">
        <v>2003</v>
      </c>
      <c r="F134" s="76">
        <v>2003</v>
      </c>
      <c r="G134" s="77">
        <v>200</v>
      </c>
      <c r="H134" s="77">
        <v>0</v>
      </c>
      <c r="I134" s="78">
        <v>0</v>
      </c>
      <c r="J134" s="78">
        <v>200</v>
      </c>
      <c r="K134" s="72">
        <f t="shared" si="1"/>
        <v>0</v>
      </c>
    </row>
    <row r="135" spans="1:11" ht="12.75">
      <c r="A135" s="1" t="s">
        <v>25</v>
      </c>
      <c r="B135" s="66"/>
      <c r="C135" s="67"/>
      <c r="D135" s="68" t="s">
        <v>34</v>
      </c>
      <c r="E135" s="69"/>
      <c r="F135" s="69"/>
      <c r="G135" s="70"/>
      <c r="H135" s="70"/>
      <c r="I135" s="71"/>
      <c r="J135" s="71">
        <v>200</v>
      </c>
      <c r="K135" s="72"/>
    </row>
    <row r="136" spans="1:11" ht="12.75">
      <c r="A136" s="1" t="s">
        <v>25</v>
      </c>
      <c r="B136" s="73" t="s">
        <v>491</v>
      </c>
      <c r="C136" s="74" t="s">
        <v>32</v>
      </c>
      <c r="D136" s="75" t="s">
        <v>492</v>
      </c>
      <c r="E136" s="76">
        <v>2003</v>
      </c>
      <c r="F136" s="76">
        <v>2004</v>
      </c>
      <c r="G136" s="77">
        <v>5000</v>
      </c>
      <c r="H136" s="77">
        <v>0</v>
      </c>
      <c r="I136" s="78">
        <v>0</v>
      </c>
      <c r="J136" s="78">
        <v>3000</v>
      </c>
      <c r="K136" s="72">
        <f t="shared" si="1"/>
        <v>2000</v>
      </c>
    </row>
    <row r="137" spans="1:11" ht="12.75">
      <c r="A137" s="1" t="s">
        <v>25</v>
      </c>
      <c r="B137" s="66"/>
      <c r="C137" s="67"/>
      <c r="D137" s="68" t="s">
        <v>34</v>
      </c>
      <c r="E137" s="69"/>
      <c r="F137" s="69"/>
      <c r="G137" s="70"/>
      <c r="H137" s="70"/>
      <c r="I137" s="71"/>
      <c r="J137" s="71">
        <v>3000</v>
      </c>
      <c r="K137" s="72"/>
    </row>
    <row r="138" spans="1:11" ht="12.75">
      <c r="A138" s="1" t="s">
        <v>25</v>
      </c>
      <c r="B138" s="73" t="s">
        <v>493</v>
      </c>
      <c r="C138" s="74" t="s">
        <v>32</v>
      </c>
      <c r="D138" s="75" t="s">
        <v>494</v>
      </c>
      <c r="E138" s="76">
        <v>2003</v>
      </c>
      <c r="F138" s="76">
        <v>2003</v>
      </c>
      <c r="G138" s="77">
        <v>6000</v>
      </c>
      <c r="H138" s="77">
        <v>0</v>
      </c>
      <c r="I138" s="78">
        <v>0</v>
      </c>
      <c r="J138" s="78">
        <v>4000</v>
      </c>
      <c r="K138" s="72">
        <f t="shared" si="1"/>
        <v>2000</v>
      </c>
    </row>
    <row r="139" spans="1:11" ht="12.75">
      <c r="A139" s="1" t="s">
        <v>25</v>
      </c>
      <c r="B139" s="66"/>
      <c r="C139" s="67"/>
      <c r="D139" s="68" t="s">
        <v>34</v>
      </c>
      <c r="E139" s="69"/>
      <c r="F139" s="69"/>
      <c r="G139" s="70"/>
      <c r="H139" s="70"/>
      <c r="I139" s="71"/>
      <c r="J139" s="71">
        <v>4000</v>
      </c>
      <c r="K139" s="111"/>
    </row>
    <row r="140" spans="1:11" ht="12.75">
      <c r="A140" s="1" t="s">
        <v>25</v>
      </c>
      <c r="B140" s="73" t="s">
        <v>495</v>
      </c>
      <c r="C140" s="74" t="s">
        <v>32</v>
      </c>
      <c r="D140" s="75" t="s">
        <v>496</v>
      </c>
      <c r="E140" s="76">
        <v>2003</v>
      </c>
      <c r="F140" s="76">
        <v>2003</v>
      </c>
      <c r="G140" s="77">
        <v>2500</v>
      </c>
      <c r="H140" s="77">
        <v>0</v>
      </c>
      <c r="I140" s="78">
        <v>0</v>
      </c>
      <c r="J140" s="78">
        <v>2500</v>
      </c>
      <c r="K140" s="72">
        <f aca="true" t="shared" si="2" ref="K140:K148">G140-H140-I140-J140</f>
        <v>0</v>
      </c>
    </row>
    <row r="141" spans="1:11" ht="12.75">
      <c r="A141" s="1" t="s">
        <v>25</v>
      </c>
      <c r="B141" s="66"/>
      <c r="C141" s="67"/>
      <c r="D141" s="68" t="s">
        <v>34</v>
      </c>
      <c r="E141" s="69"/>
      <c r="F141" s="69"/>
      <c r="G141" s="70"/>
      <c r="H141" s="70"/>
      <c r="I141" s="71"/>
      <c r="J141" s="71">
        <v>2500</v>
      </c>
      <c r="K141" s="72"/>
    </row>
    <row r="142" spans="1:11" ht="12.75">
      <c r="A142" s="1" t="s">
        <v>25</v>
      </c>
      <c r="B142" s="73" t="s">
        <v>497</v>
      </c>
      <c r="C142" s="74" t="s">
        <v>32</v>
      </c>
      <c r="D142" s="75" t="s">
        <v>429</v>
      </c>
      <c r="E142" s="76">
        <v>2003</v>
      </c>
      <c r="F142" s="76">
        <v>2003</v>
      </c>
      <c r="G142" s="77">
        <v>13000</v>
      </c>
      <c r="H142" s="77">
        <v>0</v>
      </c>
      <c r="I142" s="78">
        <v>0</v>
      </c>
      <c r="J142" s="78">
        <v>13000</v>
      </c>
      <c r="K142" s="72">
        <f t="shared" si="2"/>
        <v>0</v>
      </c>
    </row>
    <row r="143" spans="1:11" ht="12.75">
      <c r="A143" s="1" t="s">
        <v>25</v>
      </c>
      <c r="B143" s="66"/>
      <c r="C143" s="67"/>
      <c r="D143" s="68" t="s">
        <v>34</v>
      </c>
      <c r="E143" s="69"/>
      <c r="F143" s="69"/>
      <c r="G143" s="70"/>
      <c r="H143" s="70"/>
      <c r="I143" s="71"/>
      <c r="J143" s="71">
        <v>13000</v>
      </c>
      <c r="K143" s="72"/>
    </row>
    <row r="144" spans="1:11" ht="12.75">
      <c r="A144" s="1" t="s">
        <v>25</v>
      </c>
      <c r="B144" s="73" t="s">
        <v>498</v>
      </c>
      <c r="C144" s="74" t="s">
        <v>32</v>
      </c>
      <c r="D144" s="75" t="s">
        <v>499</v>
      </c>
      <c r="E144" s="76">
        <v>2003</v>
      </c>
      <c r="F144" s="76">
        <v>2003</v>
      </c>
      <c r="G144" s="77">
        <v>2500</v>
      </c>
      <c r="H144" s="77">
        <v>0</v>
      </c>
      <c r="I144" s="78">
        <v>0</v>
      </c>
      <c r="J144" s="78">
        <v>2500</v>
      </c>
      <c r="K144" s="72">
        <f t="shared" si="2"/>
        <v>0</v>
      </c>
    </row>
    <row r="145" spans="1:11" ht="12.75">
      <c r="A145" s="1" t="s">
        <v>25</v>
      </c>
      <c r="B145" s="66"/>
      <c r="C145" s="67"/>
      <c r="D145" s="68" t="s">
        <v>34</v>
      </c>
      <c r="E145" s="69"/>
      <c r="F145" s="69"/>
      <c r="G145" s="70"/>
      <c r="H145" s="70"/>
      <c r="I145" s="71"/>
      <c r="J145" s="71">
        <v>2500</v>
      </c>
      <c r="K145" s="72"/>
    </row>
    <row r="146" spans="1:11" ht="12.75">
      <c r="A146" s="1" t="s">
        <v>25</v>
      </c>
      <c r="B146" s="73" t="s">
        <v>500</v>
      </c>
      <c r="C146" s="74" t="s">
        <v>32</v>
      </c>
      <c r="D146" s="75" t="s">
        <v>501</v>
      </c>
      <c r="E146" s="76">
        <v>2003</v>
      </c>
      <c r="F146" s="76">
        <v>2003</v>
      </c>
      <c r="G146" s="77">
        <v>500</v>
      </c>
      <c r="H146" s="77">
        <v>0</v>
      </c>
      <c r="I146" s="78">
        <v>0</v>
      </c>
      <c r="J146" s="78">
        <v>500</v>
      </c>
      <c r="K146" s="65">
        <f t="shared" si="2"/>
        <v>0</v>
      </c>
    </row>
    <row r="147" spans="1:11" ht="13.5" thickBot="1">
      <c r="A147" s="1" t="s">
        <v>25</v>
      </c>
      <c r="B147" s="66"/>
      <c r="C147" s="67"/>
      <c r="D147" s="68" t="s">
        <v>34</v>
      </c>
      <c r="E147" s="69"/>
      <c r="F147" s="69"/>
      <c r="G147" s="70"/>
      <c r="H147" s="70"/>
      <c r="I147" s="71"/>
      <c r="J147" s="71">
        <v>500</v>
      </c>
      <c r="K147" s="65"/>
    </row>
    <row r="148" spans="1:11" ht="13.5" thickBot="1">
      <c r="A148" s="1" t="s">
        <v>25</v>
      </c>
      <c r="B148" s="12" t="s">
        <v>140</v>
      </c>
      <c r="C148" s="48"/>
      <c r="D148" s="49" t="s">
        <v>502</v>
      </c>
      <c r="E148" s="80"/>
      <c r="F148" s="80"/>
      <c r="G148" s="81">
        <f>SUM(G10:G147)</f>
        <v>433229</v>
      </c>
      <c r="H148" s="81">
        <f>SUM(H10:H147)</f>
        <v>74960.58</v>
      </c>
      <c r="I148" s="81">
        <f>SUM(I10:I147)</f>
        <v>52780</v>
      </c>
      <c r="J148" s="81">
        <f>SUM(J10:J147)/2</f>
        <v>291300</v>
      </c>
      <c r="K148" s="112">
        <f t="shared" si="2"/>
        <v>14188.419999999984</v>
      </c>
    </row>
    <row r="149" ht="12" customHeight="1">
      <c r="B149" s="83"/>
    </row>
    <row r="150" ht="12.75">
      <c r="B150" s="1" t="s">
        <v>503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L71"/>
  <sheetViews>
    <sheetView workbookViewId="0" topLeftCell="B1">
      <selection activeCell="D9" sqref="D9"/>
    </sheetView>
  </sheetViews>
  <sheetFormatPr defaultColWidth="9.00390625" defaultRowHeight="12.75"/>
  <cols>
    <col min="1" max="1" width="0" style="1" hidden="1" customWidth="1"/>
    <col min="2" max="2" width="26.125" style="1" customWidth="1"/>
    <col min="3" max="3" width="8.75390625" style="1" customWidth="1"/>
    <col min="4" max="4" width="37.125" style="1" customWidth="1"/>
    <col min="5" max="6" width="6.125" style="11" bestFit="1" customWidth="1"/>
    <col min="7" max="11" width="11.125" style="5" customWidth="1"/>
    <col min="12" max="12" width="9.125" style="5" customWidth="1"/>
  </cols>
  <sheetData>
    <row r="3" spans="2:11" ht="12.75">
      <c r="B3" s="2" t="s">
        <v>0</v>
      </c>
      <c r="C3" s="2"/>
      <c r="D3" s="2"/>
      <c r="E3" s="3"/>
      <c r="F3" s="3"/>
      <c r="G3" s="4"/>
      <c r="H3" s="4"/>
      <c r="I3" s="4"/>
      <c r="J3" s="4"/>
      <c r="K3" s="4"/>
    </row>
    <row r="4" spans="2:11" ht="12.75">
      <c r="B4" s="2" t="s">
        <v>1</v>
      </c>
      <c r="C4" s="2"/>
      <c r="D4" s="2"/>
      <c r="E4" s="3"/>
      <c r="F4" s="3"/>
      <c r="G4" s="4"/>
      <c r="H4" s="4"/>
      <c r="I4" s="4"/>
      <c r="J4" s="4"/>
      <c r="K4" s="4"/>
    </row>
    <row r="5" spans="1:12" s="10" customFormat="1" ht="12.75">
      <c r="A5" s="43"/>
      <c r="B5" s="6"/>
      <c r="C5" s="6"/>
      <c r="D5" s="6"/>
      <c r="E5" s="7"/>
      <c r="F5" s="7"/>
      <c r="G5" s="8"/>
      <c r="H5" s="8"/>
      <c r="I5" s="8"/>
      <c r="J5" s="8"/>
      <c r="K5" s="8"/>
      <c r="L5" s="9"/>
    </row>
    <row r="6" spans="1:12" s="10" customFormat="1" ht="15.75">
      <c r="A6" s="43"/>
      <c r="B6" s="44" t="s">
        <v>504</v>
      </c>
      <c r="C6" s="6"/>
      <c r="D6" s="45"/>
      <c r="E6" s="46"/>
      <c r="F6" s="46"/>
      <c r="G6" s="86"/>
      <c r="H6" s="8"/>
      <c r="I6" s="8"/>
      <c r="J6" s="8"/>
      <c r="K6" s="8"/>
      <c r="L6" s="9"/>
    </row>
    <row r="7" ht="13.5" thickBot="1"/>
    <row r="8" spans="1:11" ht="13.5" thickBot="1">
      <c r="A8" s="113" t="s">
        <v>25</v>
      </c>
      <c r="B8" s="12" t="s">
        <v>2</v>
      </c>
      <c r="C8" s="48"/>
      <c r="D8" s="49"/>
      <c r="E8" s="13"/>
      <c r="F8" s="13"/>
      <c r="G8" s="14"/>
      <c r="H8" s="14"/>
      <c r="I8" s="14"/>
      <c r="J8" s="14"/>
      <c r="K8" s="30"/>
    </row>
    <row r="9" spans="1:11" ht="34.5" customHeight="1">
      <c r="A9" s="1" t="s">
        <v>25</v>
      </c>
      <c r="B9" s="51" t="s">
        <v>26</v>
      </c>
      <c r="C9" s="52" t="s">
        <v>27</v>
      </c>
      <c r="D9" s="53" t="s">
        <v>28</v>
      </c>
      <c r="E9" s="54" t="s">
        <v>4</v>
      </c>
      <c r="F9" s="54" t="s">
        <v>5</v>
      </c>
      <c r="G9" s="55" t="s">
        <v>6</v>
      </c>
      <c r="H9" s="55" t="s">
        <v>7</v>
      </c>
      <c r="I9" s="55" t="s">
        <v>143</v>
      </c>
      <c r="J9" s="55" t="s">
        <v>9</v>
      </c>
      <c r="K9" s="100" t="s">
        <v>10</v>
      </c>
    </row>
    <row r="10" spans="1:11" ht="13.5" customHeight="1" thickBot="1">
      <c r="A10" s="1" t="s">
        <v>25</v>
      </c>
      <c r="B10" s="15"/>
      <c r="C10" s="57"/>
      <c r="D10" s="58" t="s">
        <v>29</v>
      </c>
      <c r="E10" s="16"/>
      <c r="F10" s="16"/>
      <c r="G10" s="17"/>
      <c r="H10" s="17"/>
      <c r="I10" s="17" t="s">
        <v>30</v>
      </c>
      <c r="J10" s="17"/>
      <c r="K10" s="18"/>
    </row>
    <row r="11" spans="1:11" ht="12.75">
      <c r="A11" s="1" t="s">
        <v>25</v>
      </c>
      <c r="B11" s="59" t="s">
        <v>505</v>
      </c>
      <c r="C11" s="60" t="s">
        <v>32</v>
      </c>
      <c r="D11" s="61" t="s">
        <v>506</v>
      </c>
      <c r="E11" s="62">
        <v>2003</v>
      </c>
      <c r="F11" s="62">
        <v>2003</v>
      </c>
      <c r="G11" s="63">
        <v>3450</v>
      </c>
      <c r="H11" s="63">
        <v>0</v>
      </c>
      <c r="I11" s="64">
        <v>0</v>
      </c>
      <c r="J11" s="64">
        <v>2600</v>
      </c>
      <c r="K11" s="65">
        <f>G11-H11-I11-J11</f>
        <v>850</v>
      </c>
    </row>
    <row r="12" spans="1:11" ht="12.75">
      <c r="A12" s="1" t="s">
        <v>25</v>
      </c>
      <c r="B12" s="66"/>
      <c r="C12" s="67"/>
      <c r="D12" s="68" t="s">
        <v>34</v>
      </c>
      <c r="E12" s="69"/>
      <c r="F12" s="69"/>
      <c r="G12" s="70"/>
      <c r="H12" s="70"/>
      <c r="I12" s="71"/>
      <c r="J12" s="71">
        <v>2600</v>
      </c>
      <c r="K12" s="72"/>
    </row>
    <row r="13" spans="1:11" ht="12.75">
      <c r="A13" s="1" t="s">
        <v>25</v>
      </c>
      <c r="B13" s="73" t="s">
        <v>507</v>
      </c>
      <c r="C13" s="74" t="s">
        <v>32</v>
      </c>
      <c r="D13" s="75" t="s">
        <v>508</v>
      </c>
      <c r="E13" s="76">
        <v>2003</v>
      </c>
      <c r="F13" s="76">
        <v>2003</v>
      </c>
      <c r="G13" s="77">
        <v>100</v>
      </c>
      <c r="H13" s="77">
        <v>0</v>
      </c>
      <c r="I13" s="78">
        <v>0</v>
      </c>
      <c r="J13" s="78">
        <v>100</v>
      </c>
      <c r="K13" s="72">
        <f aca="true" t="shared" si="0" ref="K13:K69">G13-H13-I13-J13</f>
        <v>0</v>
      </c>
    </row>
    <row r="14" spans="1:11" ht="12.75">
      <c r="A14" s="1" t="s">
        <v>25</v>
      </c>
      <c r="B14" s="66"/>
      <c r="C14" s="67"/>
      <c r="D14" s="68" t="s">
        <v>34</v>
      </c>
      <c r="E14" s="69"/>
      <c r="F14" s="69"/>
      <c r="G14" s="70"/>
      <c r="H14" s="70"/>
      <c r="I14" s="71"/>
      <c r="J14" s="71">
        <v>100</v>
      </c>
      <c r="K14" s="72"/>
    </row>
    <row r="15" spans="1:11" ht="12.75">
      <c r="A15" s="1" t="s">
        <v>25</v>
      </c>
      <c r="B15" s="73" t="s">
        <v>507</v>
      </c>
      <c r="C15" s="74" t="s">
        <v>32</v>
      </c>
      <c r="D15" s="75" t="s">
        <v>509</v>
      </c>
      <c r="E15" s="76">
        <v>2001</v>
      </c>
      <c r="F15" s="76">
        <v>2002</v>
      </c>
      <c r="G15" s="77">
        <v>2400</v>
      </c>
      <c r="H15" s="77">
        <v>0</v>
      </c>
      <c r="I15" s="78">
        <v>0</v>
      </c>
      <c r="J15" s="78">
        <v>2400</v>
      </c>
      <c r="K15" s="72">
        <f t="shared" si="0"/>
        <v>0</v>
      </c>
    </row>
    <row r="16" spans="1:11" ht="12.75">
      <c r="A16" s="1" t="s">
        <v>25</v>
      </c>
      <c r="B16" s="66"/>
      <c r="C16" s="67"/>
      <c r="D16" s="68" t="s">
        <v>34</v>
      </c>
      <c r="E16" s="69"/>
      <c r="F16" s="69"/>
      <c r="G16" s="70"/>
      <c r="H16" s="70"/>
      <c r="I16" s="71"/>
      <c r="J16" s="71">
        <v>2400</v>
      </c>
      <c r="K16" s="72"/>
    </row>
    <row r="17" spans="1:11" ht="12.75">
      <c r="A17" s="1" t="s">
        <v>25</v>
      </c>
      <c r="B17" s="73" t="s">
        <v>510</v>
      </c>
      <c r="C17" s="74" t="s">
        <v>32</v>
      </c>
      <c r="D17" s="75" t="s">
        <v>511</v>
      </c>
      <c r="E17" s="76">
        <v>2003</v>
      </c>
      <c r="F17" s="76">
        <v>2003</v>
      </c>
      <c r="G17" s="77">
        <v>550</v>
      </c>
      <c r="H17" s="77">
        <v>0</v>
      </c>
      <c r="I17" s="78">
        <v>0</v>
      </c>
      <c r="J17" s="78">
        <v>550</v>
      </c>
      <c r="K17" s="72">
        <f t="shared" si="0"/>
        <v>0</v>
      </c>
    </row>
    <row r="18" spans="1:11" ht="12.75">
      <c r="A18" s="1" t="s">
        <v>25</v>
      </c>
      <c r="B18" s="66"/>
      <c r="C18" s="67"/>
      <c r="D18" s="68" t="s">
        <v>34</v>
      </c>
      <c r="E18" s="69"/>
      <c r="F18" s="69"/>
      <c r="G18" s="70"/>
      <c r="H18" s="70"/>
      <c r="I18" s="71"/>
      <c r="J18" s="71">
        <v>550</v>
      </c>
      <c r="K18" s="72"/>
    </row>
    <row r="19" spans="1:11" ht="12.75">
      <c r="A19" s="1" t="s">
        <v>25</v>
      </c>
      <c r="B19" s="73" t="s">
        <v>512</v>
      </c>
      <c r="C19" s="74" t="s">
        <v>513</v>
      </c>
      <c r="D19" s="75" t="s">
        <v>514</v>
      </c>
      <c r="E19" s="76">
        <v>2002</v>
      </c>
      <c r="F19" s="76">
        <v>2010</v>
      </c>
      <c r="G19" s="77">
        <v>39270</v>
      </c>
      <c r="H19" s="77">
        <v>0</v>
      </c>
      <c r="I19" s="78">
        <v>1900</v>
      </c>
      <c r="J19" s="78">
        <v>5000</v>
      </c>
      <c r="K19" s="72">
        <f t="shared" si="0"/>
        <v>32370</v>
      </c>
    </row>
    <row r="20" spans="1:11" ht="12.75">
      <c r="A20" s="1" t="s">
        <v>25</v>
      </c>
      <c r="B20" s="66"/>
      <c r="C20" s="67"/>
      <c r="D20" s="68" t="s">
        <v>34</v>
      </c>
      <c r="E20" s="69"/>
      <c r="F20" s="69"/>
      <c r="G20" s="70"/>
      <c r="H20" s="70"/>
      <c r="I20" s="71"/>
      <c r="J20" s="71">
        <v>5000</v>
      </c>
      <c r="K20" s="72"/>
    </row>
    <row r="21" spans="1:11" ht="12.75">
      <c r="A21" s="1" t="s">
        <v>25</v>
      </c>
      <c r="B21" s="73" t="s">
        <v>31</v>
      </c>
      <c r="C21" s="74" t="s">
        <v>32</v>
      </c>
      <c r="D21" s="75" t="s">
        <v>515</v>
      </c>
      <c r="E21" s="76">
        <v>2003</v>
      </c>
      <c r="F21" s="76">
        <v>2003</v>
      </c>
      <c r="G21" s="77">
        <v>5000</v>
      </c>
      <c r="H21" s="77">
        <v>0</v>
      </c>
      <c r="I21" s="78">
        <v>0</v>
      </c>
      <c r="J21" s="78">
        <v>5000</v>
      </c>
      <c r="K21" s="72">
        <f t="shared" si="0"/>
        <v>0</v>
      </c>
    </row>
    <row r="22" spans="1:11" ht="12.75">
      <c r="A22" s="1" t="s">
        <v>25</v>
      </c>
      <c r="B22" s="66"/>
      <c r="C22" s="67"/>
      <c r="D22" s="68" t="s">
        <v>34</v>
      </c>
      <c r="E22" s="69"/>
      <c r="F22" s="69"/>
      <c r="G22" s="70"/>
      <c r="H22" s="70"/>
      <c r="I22" s="71"/>
      <c r="J22" s="71">
        <v>5000</v>
      </c>
      <c r="K22" s="72"/>
    </row>
    <row r="23" spans="1:11" ht="12.75">
      <c r="A23" s="1" t="s">
        <v>25</v>
      </c>
      <c r="B23" s="73" t="s">
        <v>31</v>
      </c>
      <c r="C23" s="74" t="s">
        <v>32</v>
      </c>
      <c r="D23" s="75" t="s">
        <v>516</v>
      </c>
      <c r="E23" s="76">
        <v>2002</v>
      </c>
      <c r="F23" s="76">
        <v>2003</v>
      </c>
      <c r="G23" s="77">
        <v>40000</v>
      </c>
      <c r="H23" s="77">
        <v>0</v>
      </c>
      <c r="I23" s="78">
        <v>0</v>
      </c>
      <c r="J23" s="78">
        <v>15000</v>
      </c>
      <c r="K23" s="72">
        <f t="shared" si="0"/>
        <v>25000</v>
      </c>
    </row>
    <row r="24" spans="1:11" ht="12.75">
      <c r="A24" s="1" t="s">
        <v>25</v>
      </c>
      <c r="B24" s="66"/>
      <c r="C24" s="67"/>
      <c r="D24" s="68" t="s">
        <v>34</v>
      </c>
      <c r="E24" s="69"/>
      <c r="F24" s="69"/>
      <c r="G24" s="70"/>
      <c r="H24" s="70"/>
      <c r="I24" s="71"/>
      <c r="J24" s="71">
        <v>15000</v>
      </c>
      <c r="K24" s="72"/>
    </row>
    <row r="25" spans="1:11" ht="12.75">
      <c r="A25" s="1" t="s">
        <v>25</v>
      </c>
      <c r="B25" s="73" t="s">
        <v>31</v>
      </c>
      <c r="C25" s="74" t="s">
        <v>517</v>
      </c>
      <c r="D25" s="75" t="s">
        <v>518</v>
      </c>
      <c r="E25" s="76">
        <v>2000</v>
      </c>
      <c r="F25" s="76">
        <v>2003</v>
      </c>
      <c r="G25" s="77">
        <v>48473</v>
      </c>
      <c r="H25" s="77">
        <v>1145.37</v>
      </c>
      <c r="I25" s="78">
        <f>34400-3800</f>
        <v>30600</v>
      </c>
      <c r="J25" s="78">
        <v>6800</v>
      </c>
      <c r="K25" s="72">
        <f t="shared" si="0"/>
        <v>9927.629999999997</v>
      </c>
    </row>
    <row r="26" spans="1:11" ht="12.75">
      <c r="A26" s="1" t="s">
        <v>25</v>
      </c>
      <c r="B26" s="66"/>
      <c r="C26" s="67"/>
      <c r="D26" s="68" t="s">
        <v>34</v>
      </c>
      <c r="E26" s="69"/>
      <c r="F26" s="69"/>
      <c r="G26" s="70"/>
      <c r="H26" s="70"/>
      <c r="I26" s="71"/>
      <c r="J26" s="71">
        <v>6800</v>
      </c>
      <c r="K26" s="72"/>
    </row>
    <row r="27" spans="1:11" ht="12.75">
      <c r="A27" s="1" t="s">
        <v>25</v>
      </c>
      <c r="B27" s="73" t="s">
        <v>31</v>
      </c>
      <c r="C27" s="74" t="s">
        <v>519</v>
      </c>
      <c r="D27" s="75" t="s">
        <v>520</v>
      </c>
      <c r="E27" s="76">
        <v>2001</v>
      </c>
      <c r="F27" s="76">
        <v>2002</v>
      </c>
      <c r="G27" s="77">
        <v>44554.05</v>
      </c>
      <c r="H27" s="77">
        <v>2203.05</v>
      </c>
      <c r="I27" s="78">
        <v>41951</v>
      </c>
      <c r="J27" s="78">
        <v>400</v>
      </c>
      <c r="K27" s="72">
        <f t="shared" si="0"/>
        <v>0</v>
      </c>
    </row>
    <row r="28" spans="1:11" ht="12.75">
      <c r="A28" s="1" t="s">
        <v>25</v>
      </c>
      <c r="B28" s="66"/>
      <c r="C28" s="67"/>
      <c r="D28" s="68" t="s">
        <v>34</v>
      </c>
      <c r="E28" s="69"/>
      <c r="F28" s="69"/>
      <c r="G28" s="70"/>
      <c r="H28" s="70"/>
      <c r="I28" s="71"/>
      <c r="J28" s="71">
        <v>400</v>
      </c>
      <c r="K28" s="72"/>
    </row>
    <row r="29" spans="1:11" ht="12.75">
      <c r="A29" s="1" t="s">
        <v>25</v>
      </c>
      <c r="B29" s="73" t="s">
        <v>31</v>
      </c>
      <c r="C29" s="74" t="s">
        <v>521</v>
      </c>
      <c r="D29" s="75" t="s">
        <v>522</v>
      </c>
      <c r="E29" s="76">
        <v>2002</v>
      </c>
      <c r="F29" s="76">
        <v>2005</v>
      </c>
      <c r="G29" s="77">
        <v>76630</v>
      </c>
      <c r="H29" s="77">
        <v>0</v>
      </c>
      <c r="I29" s="78">
        <f>30662-29800</f>
        <v>862</v>
      </c>
      <c r="J29" s="78">
        <v>44800</v>
      </c>
      <c r="K29" s="72">
        <f t="shared" si="0"/>
        <v>30968</v>
      </c>
    </row>
    <row r="30" spans="1:11" ht="12.75">
      <c r="A30" s="1" t="s">
        <v>25</v>
      </c>
      <c r="B30" s="66"/>
      <c r="C30" s="67"/>
      <c r="D30" s="68" t="s">
        <v>34</v>
      </c>
      <c r="E30" s="69"/>
      <c r="F30" s="69"/>
      <c r="G30" s="70"/>
      <c r="H30" s="70"/>
      <c r="I30" s="71"/>
      <c r="J30" s="71">
        <v>44800</v>
      </c>
      <c r="K30" s="72"/>
    </row>
    <row r="31" spans="1:11" ht="12.75">
      <c r="A31" s="1" t="s">
        <v>25</v>
      </c>
      <c r="B31" s="73" t="s">
        <v>31</v>
      </c>
      <c r="C31" s="74" t="s">
        <v>523</v>
      </c>
      <c r="D31" s="75" t="s">
        <v>524</v>
      </c>
      <c r="E31" s="76">
        <v>2001</v>
      </c>
      <c r="F31" s="76">
        <v>2005</v>
      </c>
      <c r="G31" s="77">
        <v>83912</v>
      </c>
      <c r="H31" s="77">
        <v>16.8</v>
      </c>
      <c r="I31" s="78">
        <v>1000</v>
      </c>
      <c r="J31" s="78">
        <v>14000</v>
      </c>
      <c r="K31" s="72">
        <f t="shared" si="0"/>
        <v>68895.2</v>
      </c>
    </row>
    <row r="32" spans="1:11" ht="12.75">
      <c r="A32" s="1" t="s">
        <v>25</v>
      </c>
      <c r="B32" s="66"/>
      <c r="C32" s="67"/>
      <c r="D32" s="68" t="s">
        <v>34</v>
      </c>
      <c r="E32" s="69"/>
      <c r="F32" s="69"/>
      <c r="G32" s="70"/>
      <c r="H32" s="70"/>
      <c r="I32" s="71"/>
      <c r="J32" s="71">
        <v>14000</v>
      </c>
      <c r="K32" s="72"/>
    </row>
    <row r="33" spans="1:11" ht="12.75">
      <c r="A33" s="1" t="s">
        <v>25</v>
      </c>
      <c r="B33" s="73" t="s">
        <v>31</v>
      </c>
      <c r="C33" s="74" t="s">
        <v>525</v>
      </c>
      <c r="D33" s="75" t="s">
        <v>526</v>
      </c>
      <c r="E33" s="76">
        <v>2000</v>
      </c>
      <c r="F33" s="76">
        <v>2004</v>
      </c>
      <c r="G33" s="77">
        <v>51220</v>
      </c>
      <c r="H33" s="77">
        <v>528.87</v>
      </c>
      <c r="I33" s="78">
        <f>981-500</f>
        <v>481</v>
      </c>
      <c r="J33" s="78">
        <v>30000</v>
      </c>
      <c r="K33" s="72">
        <f t="shared" si="0"/>
        <v>20210.129999999997</v>
      </c>
    </row>
    <row r="34" spans="1:11" ht="12.75">
      <c r="A34" s="1" t="s">
        <v>25</v>
      </c>
      <c r="B34" s="66"/>
      <c r="C34" s="67"/>
      <c r="D34" s="68" t="s">
        <v>34</v>
      </c>
      <c r="E34" s="69"/>
      <c r="F34" s="69"/>
      <c r="G34" s="70"/>
      <c r="H34" s="70"/>
      <c r="I34" s="71"/>
      <c r="J34" s="71">
        <v>30000</v>
      </c>
      <c r="K34" s="72"/>
    </row>
    <row r="35" spans="1:11" ht="12.75">
      <c r="A35" s="1" t="s">
        <v>25</v>
      </c>
      <c r="B35" s="73" t="s">
        <v>31</v>
      </c>
      <c r="C35" s="74" t="s">
        <v>527</v>
      </c>
      <c r="D35" s="75" t="s">
        <v>528</v>
      </c>
      <c r="E35" s="76">
        <v>1999</v>
      </c>
      <c r="F35" s="76">
        <v>2004</v>
      </c>
      <c r="G35" s="77">
        <v>99336</v>
      </c>
      <c r="H35" s="77">
        <v>309.13</v>
      </c>
      <c r="I35" s="78">
        <v>7040</v>
      </c>
      <c r="J35" s="78">
        <v>51000</v>
      </c>
      <c r="K35" s="72">
        <f t="shared" si="0"/>
        <v>40986.869999999995</v>
      </c>
    </row>
    <row r="36" spans="1:11" ht="12.75">
      <c r="A36" s="1" t="s">
        <v>25</v>
      </c>
      <c r="B36" s="66"/>
      <c r="C36" s="67"/>
      <c r="D36" s="68" t="s">
        <v>34</v>
      </c>
      <c r="E36" s="69"/>
      <c r="F36" s="69"/>
      <c r="G36" s="70"/>
      <c r="H36" s="70"/>
      <c r="I36" s="71"/>
      <c r="J36" s="71">
        <v>51000</v>
      </c>
      <c r="K36" s="72"/>
    </row>
    <row r="37" spans="1:11" ht="12.75">
      <c r="A37" s="1" t="s">
        <v>25</v>
      </c>
      <c r="B37" s="73" t="s">
        <v>31</v>
      </c>
      <c r="C37" s="74" t="s">
        <v>529</v>
      </c>
      <c r="D37" s="75" t="s">
        <v>530</v>
      </c>
      <c r="E37" s="76">
        <v>2001</v>
      </c>
      <c r="F37" s="76">
        <v>2003</v>
      </c>
      <c r="G37" s="77">
        <v>35000</v>
      </c>
      <c r="H37" s="77">
        <v>349.85</v>
      </c>
      <c r="I37" s="78">
        <f>15000-7400</f>
        <v>7600</v>
      </c>
      <c r="J37" s="78">
        <v>22400</v>
      </c>
      <c r="K37" s="72">
        <f t="shared" si="0"/>
        <v>4650.1500000000015</v>
      </c>
    </row>
    <row r="38" spans="1:11" ht="12.75">
      <c r="A38" s="1" t="s">
        <v>25</v>
      </c>
      <c r="B38" s="66"/>
      <c r="C38" s="67"/>
      <c r="D38" s="68" t="s">
        <v>34</v>
      </c>
      <c r="E38" s="69"/>
      <c r="F38" s="69"/>
      <c r="G38" s="70"/>
      <c r="H38" s="70"/>
      <c r="I38" s="71"/>
      <c r="J38" s="71">
        <v>22400</v>
      </c>
      <c r="K38" s="72"/>
    </row>
    <row r="39" spans="1:11" ht="12.75">
      <c r="A39" s="1" t="s">
        <v>25</v>
      </c>
      <c r="B39" s="73" t="s">
        <v>31</v>
      </c>
      <c r="C39" s="74" t="s">
        <v>531</v>
      </c>
      <c r="D39" s="75" t="s">
        <v>532</v>
      </c>
      <c r="E39" s="76">
        <v>2002</v>
      </c>
      <c r="F39" s="76">
        <v>2003</v>
      </c>
      <c r="G39" s="77">
        <v>10000</v>
      </c>
      <c r="H39" s="77">
        <v>0</v>
      </c>
      <c r="I39" s="78">
        <v>990</v>
      </c>
      <c r="J39" s="78">
        <v>5000</v>
      </c>
      <c r="K39" s="72">
        <f t="shared" si="0"/>
        <v>4010</v>
      </c>
    </row>
    <row r="40" spans="1:11" ht="12.75">
      <c r="A40" s="1" t="s">
        <v>25</v>
      </c>
      <c r="B40" s="66"/>
      <c r="C40" s="67"/>
      <c r="D40" s="68" t="s">
        <v>34</v>
      </c>
      <c r="E40" s="69"/>
      <c r="F40" s="69"/>
      <c r="G40" s="70"/>
      <c r="H40" s="70"/>
      <c r="I40" s="71"/>
      <c r="J40" s="71">
        <v>5000</v>
      </c>
      <c r="K40" s="72"/>
    </row>
    <row r="41" spans="1:11" ht="12.75">
      <c r="A41" s="1" t="s">
        <v>25</v>
      </c>
      <c r="B41" s="73" t="s">
        <v>31</v>
      </c>
      <c r="C41" s="74" t="s">
        <v>533</v>
      </c>
      <c r="D41" s="75" t="s">
        <v>534</v>
      </c>
      <c r="E41" s="76">
        <v>2002</v>
      </c>
      <c r="F41" s="76">
        <v>2004</v>
      </c>
      <c r="G41" s="77">
        <v>55000</v>
      </c>
      <c r="H41" s="77">
        <v>0</v>
      </c>
      <c r="I41" s="78">
        <f>13479-10300</f>
        <v>3179</v>
      </c>
      <c r="J41" s="78">
        <v>35300</v>
      </c>
      <c r="K41" s="72">
        <f t="shared" si="0"/>
        <v>16521</v>
      </c>
    </row>
    <row r="42" spans="1:11" ht="12.75">
      <c r="A42" s="1" t="s">
        <v>25</v>
      </c>
      <c r="B42" s="66"/>
      <c r="C42" s="67"/>
      <c r="D42" s="68" t="s">
        <v>34</v>
      </c>
      <c r="E42" s="69"/>
      <c r="F42" s="69"/>
      <c r="G42" s="70"/>
      <c r="H42" s="70"/>
      <c r="I42" s="71"/>
      <c r="J42" s="71">
        <v>35300</v>
      </c>
      <c r="K42" s="72"/>
    </row>
    <row r="43" spans="1:11" ht="12.75">
      <c r="A43" s="1" t="s">
        <v>25</v>
      </c>
      <c r="B43" s="73" t="s">
        <v>31</v>
      </c>
      <c r="C43" s="74" t="s">
        <v>535</v>
      </c>
      <c r="D43" s="75" t="s">
        <v>536</v>
      </c>
      <c r="E43" s="76">
        <v>2001</v>
      </c>
      <c r="F43" s="76">
        <v>2003</v>
      </c>
      <c r="G43" s="77">
        <v>31800</v>
      </c>
      <c r="H43" s="77">
        <v>0</v>
      </c>
      <c r="I43" s="78">
        <f>21500-2000</f>
        <v>19500</v>
      </c>
      <c r="J43" s="78">
        <v>11500</v>
      </c>
      <c r="K43" s="72">
        <f t="shared" si="0"/>
        <v>800</v>
      </c>
    </row>
    <row r="44" spans="1:11" ht="12.75">
      <c r="A44" s="1" t="s">
        <v>25</v>
      </c>
      <c r="B44" s="66"/>
      <c r="C44" s="67"/>
      <c r="D44" s="68" t="s">
        <v>34</v>
      </c>
      <c r="E44" s="69"/>
      <c r="F44" s="69"/>
      <c r="G44" s="70"/>
      <c r="H44" s="70"/>
      <c r="I44" s="71"/>
      <c r="J44" s="71">
        <v>11500</v>
      </c>
      <c r="K44" s="72"/>
    </row>
    <row r="45" spans="1:11" ht="12.75">
      <c r="A45" s="1" t="s">
        <v>25</v>
      </c>
      <c r="B45" s="73" t="s">
        <v>31</v>
      </c>
      <c r="C45" s="74" t="s">
        <v>537</v>
      </c>
      <c r="D45" s="75" t="s">
        <v>538</v>
      </c>
      <c r="E45" s="76">
        <v>2003</v>
      </c>
      <c r="F45" s="76">
        <v>2008</v>
      </c>
      <c r="G45" s="77">
        <v>115775</v>
      </c>
      <c r="H45" s="77">
        <v>15754</v>
      </c>
      <c r="I45" s="78">
        <v>5500</v>
      </c>
      <c r="J45" s="78">
        <v>10000</v>
      </c>
      <c r="K45" s="72">
        <f t="shared" si="0"/>
        <v>84521</v>
      </c>
    </row>
    <row r="46" spans="1:11" ht="12.75">
      <c r="A46" s="1" t="s">
        <v>25</v>
      </c>
      <c r="B46" s="66"/>
      <c r="C46" s="67"/>
      <c r="D46" s="68" t="s">
        <v>34</v>
      </c>
      <c r="E46" s="69"/>
      <c r="F46" s="69"/>
      <c r="G46" s="70"/>
      <c r="H46" s="70"/>
      <c r="I46" s="71"/>
      <c r="J46" s="71">
        <v>10000</v>
      </c>
      <c r="K46" s="72"/>
    </row>
    <row r="47" spans="1:11" ht="12.75">
      <c r="A47" s="1" t="s">
        <v>25</v>
      </c>
      <c r="B47" s="73" t="s">
        <v>539</v>
      </c>
      <c r="C47" s="74" t="s">
        <v>32</v>
      </c>
      <c r="D47" s="75" t="s">
        <v>540</v>
      </c>
      <c r="E47" s="76">
        <v>2003</v>
      </c>
      <c r="F47" s="76">
        <v>2003</v>
      </c>
      <c r="G47" s="77">
        <v>400</v>
      </c>
      <c r="H47" s="77">
        <v>0</v>
      </c>
      <c r="I47" s="78">
        <v>0</v>
      </c>
      <c r="J47" s="78">
        <v>400</v>
      </c>
      <c r="K47" s="72">
        <f t="shared" si="0"/>
        <v>0</v>
      </c>
    </row>
    <row r="48" spans="1:11" ht="12.75">
      <c r="A48" s="1" t="s">
        <v>25</v>
      </c>
      <c r="B48" s="66"/>
      <c r="C48" s="67"/>
      <c r="D48" s="68" t="s">
        <v>34</v>
      </c>
      <c r="E48" s="69"/>
      <c r="F48" s="69"/>
      <c r="G48" s="70"/>
      <c r="H48" s="70"/>
      <c r="I48" s="71"/>
      <c r="J48" s="71">
        <v>400</v>
      </c>
      <c r="K48" s="72"/>
    </row>
    <row r="49" spans="1:11" ht="12.75">
      <c r="A49" s="1" t="s">
        <v>25</v>
      </c>
      <c r="B49" s="73" t="s">
        <v>541</v>
      </c>
      <c r="C49" s="74" t="s">
        <v>32</v>
      </c>
      <c r="D49" s="75" t="s">
        <v>542</v>
      </c>
      <c r="E49" s="76">
        <v>2003</v>
      </c>
      <c r="F49" s="76">
        <v>2003</v>
      </c>
      <c r="G49" s="77">
        <v>1000</v>
      </c>
      <c r="H49" s="77">
        <v>0</v>
      </c>
      <c r="I49" s="78">
        <v>0</v>
      </c>
      <c r="J49" s="78">
        <v>1000</v>
      </c>
      <c r="K49" s="72">
        <f t="shared" si="0"/>
        <v>0</v>
      </c>
    </row>
    <row r="50" spans="1:11" ht="12.75">
      <c r="A50" s="1" t="s">
        <v>25</v>
      </c>
      <c r="B50" s="66"/>
      <c r="C50" s="67"/>
      <c r="D50" s="68" t="s">
        <v>34</v>
      </c>
      <c r="E50" s="69"/>
      <c r="F50" s="69"/>
      <c r="G50" s="70"/>
      <c r="H50" s="70"/>
      <c r="I50" s="71"/>
      <c r="J50" s="71">
        <v>1000</v>
      </c>
      <c r="K50" s="72"/>
    </row>
    <row r="51" spans="1:11" ht="12.75">
      <c r="A51" s="1" t="s">
        <v>25</v>
      </c>
      <c r="B51" s="73" t="s">
        <v>541</v>
      </c>
      <c r="C51" s="74" t="s">
        <v>32</v>
      </c>
      <c r="D51" s="75" t="s">
        <v>543</v>
      </c>
      <c r="E51" s="76">
        <v>2003</v>
      </c>
      <c r="F51" s="76">
        <v>2003</v>
      </c>
      <c r="G51" s="77">
        <v>250</v>
      </c>
      <c r="H51" s="77">
        <v>0</v>
      </c>
      <c r="I51" s="78">
        <v>0</v>
      </c>
      <c r="J51" s="78">
        <v>250</v>
      </c>
      <c r="K51" s="72">
        <f t="shared" si="0"/>
        <v>0</v>
      </c>
    </row>
    <row r="52" spans="1:11" ht="12.75">
      <c r="A52" s="1" t="s">
        <v>25</v>
      </c>
      <c r="B52" s="66"/>
      <c r="C52" s="67"/>
      <c r="D52" s="68" t="s">
        <v>34</v>
      </c>
      <c r="E52" s="69"/>
      <c r="F52" s="69"/>
      <c r="G52" s="70"/>
      <c r="H52" s="70"/>
      <c r="I52" s="71"/>
      <c r="J52" s="71">
        <v>250</v>
      </c>
      <c r="K52" s="72"/>
    </row>
    <row r="53" spans="1:11" ht="12.75">
      <c r="A53" s="1" t="s">
        <v>25</v>
      </c>
      <c r="B53" s="73" t="s">
        <v>544</v>
      </c>
      <c r="C53" s="74" t="s">
        <v>32</v>
      </c>
      <c r="D53" s="75" t="s">
        <v>545</v>
      </c>
      <c r="E53" s="76">
        <v>2003</v>
      </c>
      <c r="F53" s="76">
        <v>2005</v>
      </c>
      <c r="G53" s="77">
        <v>8500</v>
      </c>
      <c r="H53" s="77">
        <v>0</v>
      </c>
      <c r="I53" s="78">
        <v>0</v>
      </c>
      <c r="J53" s="78">
        <v>500</v>
      </c>
      <c r="K53" s="72">
        <f t="shared" si="0"/>
        <v>8000</v>
      </c>
    </row>
    <row r="54" spans="1:11" ht="12.75">
      <c r="A54" s="1" t="s">
        <v>25</v>
      </c>
      <c r="B54" s="66"/>
      <c r="C54" s="67"/>
      <c r="D54" s="68" t="s">
        <v>34</v>
      </c>
      <c r="E54" s="69"/>
      <c r="F54" s="69"/>
      <c r="G54" s="70"/>
      <c r="H54" s="70"/>
      <c r="I54" s="71"/>
      <c r="J54" s="71">
        <v>500</v>
      </c>
      <c r="K54" s="72"/>
    </row>
    <row r="55" spans="1:11" ht="12.75">
      <c r="A55" s="1" t="s">
        <v>25</v>
      </c>
      <c r="B55" s="73" t="s">
        <v>546</v>
      </c>
      <c r="C55" s="74" t="s">
        <v>32</v>
      </c>
      <c r="D55" s="75" t="s">
        <v>547</v>
      </c>
      <c r="E55" s="76">
        <v>2003</v>
      </c>
      <c r="F55" s="76">
        <v>2003</v>
      </c>
      <c r="G55" s="77">
        <v>6600</v>
      </c>
      <c r="H55" s="77">
        <v>0</v>
      </c>
      <c r="I55" s="78">
        <v>0</v>
      </c>
      <c r="J55" s="78">
        <v>5940</v>
      </c>
      <c r="K55" s="72">
        <f t="shared" si="0"/>
        <v>660</v>
      </c>
    </row>
    <row r="56" spans="1:11" ht="12.75">
      <c r="A56" s="1" t="s">
        <v>25</v>
      </c>
      <c r="B56" s="66"/>
      <c r="C56" s="67"/>
      <c r="D56" s="68" t="s">
        <v>34</v>
      </c>
      <c r="E56" s="69"/>
      <c r="F56" s="69"/>
      <c r="G56" s="70"/>
      <c r="H56" s="70"/>
      <c r="I56" s="71"/>
      <c r="J56" s="71">
        <v>5940</v>
      </c>
      <c r="K56" s="72"/>
    </row>
    <row r="57" spans="1:11" ht="12.75">
      <c r="A57" s="1" t="s">
        <v>25</v>
      </c>
      <c r="B57" s="73" t="s">
        <v>546</v>
      </c>
      <c r="C57" s="74" t="s">
        <v>548</v>
      </c>
      <c r="D57" s="75" t="s">
        <v>549</v>
      </c>
      <c r="E57" s="76">
        <v>2003</v>
      </c>
      <c r="F57" s="76">
        <v>2003</v>
      </c>
      <c r="G57" s="77">
        <v>300</v>
      </c>
      <c r="H57" s="77">
        <v>0</v>
      </c>
      <c r="I57" s="78">
        <v>0</v>
      </c>
      <c r="J57" s="78">
        <v>300</v>
      </c>
      <c r="K57" s="72">
        <f t="shared" si="0"/>
        <v>0</v>
      </c>
    </row>
    <row r="58" spans="1:11" ht="12.75">
      <c r="A58" s="1" t="s">
        <v>25</v>
      </c>
      <c r="B58" s="66"/>
      <c r="C58" s="67"/>
      <c r="D58" s="68" t="s">
        <v>34</v>
      </c>
      <c r="E58" s="69"/>
      <c r="F58" s="69"/>
      <c r="G58" s="70"/>
      <c r="H58" s="70"/>
      <c r="I58" s="71"/>
      <c r="J58" s="71">
        <v>300</v>
      </c>
      <c r="K58" s="72"/>
    </row>
    <row r="59" spans="1:11" ht="12.75">
      <c r="A59" s="1" t="s">
        <v>25</v>
      </c>
      <c r="B59" s="73" t="s">
        <v>550</v>
      </c>
      <c r="C59" s="74" t="s">
        <v>551</v>
      </c>
      <c r="D59" s="75" t="s">
        <v>552</v>
      </c>
      <c r="E59" s="76">
        <v>2001</v>
      </c>
      <c r="F59" s="76">
        <v>2004</v>
      </c>
      <c r="G59" s="77">
        <v>29700</v>
      </c>
      <c r="H59" s="77">
        <v>699.4</v>
      </c>
      <c r="I59" s="78">
        <v>0</v>
      </c>
      <c r="J59" s="78">
        <v>20000</v>
      </c>
      <c r="K59" s="72">
        <f t="shared" si="0"/>
        <v>9000.599999999999</v>
      </c>
    </row>
    <row r="60" spans="1:11" ht="12.75">
      <c r="A60" s="1" t="s">
        <v>25</v>
      </c>
      <c r="B60" s="66"/>
      <c r="C60" s="67"/>
      <c r="D60" s="68" t="s">
        <v>34</v>
      </c>
      <c r="E60" s="69"/>
      <c r="F60" s="69"/>
      <c r="G60" s="70"/>
      <c r="H60" s="70"/>
      <c r="I60" s="71"/>
      <c r="J60" s="71">
        <v>20000</v>
      </c>
      <c r="K60" s="72"/>
    </row>
    <row r="61" spans="1:11" ht="12.75">
      <c r="A61" s="1" t="s">
        <v>25</v>
      </c>
      <c r="B61" s="73" t="s">
        <v>553</v>
      </c>
      <c r="C61" s="74" t="s">
        <v>32</v>
      </c>
      <c r="D61" s="75" t="s">
        <v>554</v>
      </c>
      <c r="E61" s="76">
        <v>2003</v>
      </c>
      <c r="F61" s="76">
        <v>2003</v>
      </c>
      <c r="G61" s="77">
        <v>2560</v>
      </c>
      <c r="H61" s="77">
        <v>0</v>
      </c>
      <c r="I61" s="78">
        <v>0</v>
      </c>
      <c r="J61" s="78">
        <v>2560</v>
      </c>
      <c r="K61" s="72">
        <f t="shared" si="0"/>
        <v>0</v>
      </c>
    </row>
    <row r="62" spans="1:11" ht="12.75">
      <c r="A62" s="1" t="s">
        <v>25</v>
      </c>
      <c r="B62" s="66"/>
      <c r="C62" s="67"/>
      <c r="D62" s="68" t="s">
        <v>34</v>
      </c>
      <c r="E62" s="69"/>
      <c r="F62" s="69"/>
      <c r="G62" s="70"/>
      <c r="H62" s="70"/>
      <c r="I62" s="71"/>
      <c r="J62" s="71">
        <v>2560</v>
      </c>
      <c r="K62" s="72"/>
    </row>
    <row r="63" spans="1:11" ht="12.75">
      <c r="A63" s="1" t="s">
        <v>25</v>
      </c>
      <c r="B63" s="73" t="s">
        <v>555</v>
      </c>
      <c r="C63" s="74" t="s">
        <v>32</v>
      </c>
      <c r="D63" s="75" t="s">
        <v>556</v>
      </c>
      <c r="E63" s="76">
        <v>2003</v>
      </c>
      <c r="F63" s="76">
        <v>2006</v>
      </c>
      <c r="G63" s="77">
        <v>20000</v>
      </c>
      <c r="H63" s="77">
        <v>0</v>
      </c>
      <c r="I63" s="78">
        <v>0</v>
      </c>
      <c r="J63" s="78">
        <v>15000</v>
      </c>
      <c r="K63" s="72">
        <f t="shared" si="0"/>
        <v>5000</v>
      </c>
    </row>
    <row r="64" spans="1:11" ht="12.75">
      <c r="A64" s="1" t="s">
        <v>25</v>
      </c>
      <c r="B64" s="66"/>
      <c r="C64" s="67"/>
      <c r="D64" s="68" t="s">
        <v>34</v>
      </c>
      <c r="E64" s="69"/>
      <c r="F64" s="69"/>
      <c r="G64" s="70"/>
      <c r="H64" s="70"/>
      <c r="I64" s="71"/>
      <c r="J64" s="71">
        <v>15000</v>
      </c>
      <c r="K64" s="72"/>
    </row>
    <row r="65" spans="1:11" ht="12.75">
      <c r="A65" s="1" t="s">
        <v>25</v>
      </c>
      <c r="B65" s="73" t="s">
        <v>557</v>
      </c>
      <c r="C65" s="74" t="s">
        <v>558</v>
      </c>
      <c r="D65" s="75" t="s">
        <v>559</v>
      </c>
      <c r="E65" s="76">
        <v>2000</v>
      </c>
      <c r="F65" s="76">
        <v>2003</v>
      </c>
      <c r="G65" s="77">
        <v>64467</v>
      </c>
      <c r="H65" s="77">
        <v>34464.37</v>
      </c>
      <c r="I65" s="78">
        <v>7000</v>
      </c>
      <c r="J65" s="78">
        <v>23000</v>
      </c>
      <c r="K65" s="72">
        <f t="shared" si="0"/>
        <v>2.6299999999973807</v>
      </c>
    </row>
    <row r="66" spans="1:11" ht="12.75">
      <c r="A66" s="1" t="s">
        <v>25</v>
      </c>
      <c r="B66" s="66"/>
      <c r="C66" s="67"/>
      <c r="D66" s="68" t="s">
        <v>34</v>
      </c>
      <c r="E66" s="69"/>
      <c r="F66" s="69"/>
      <c r="G66" s="70"/>
      <c r="H66" s="70"/>
      <c r="I66" s="71"/>
      <c r="J66" s="71">
        <v>23000</v>
      </c>
      <c r="K66" s="72"/>
    </row>
    <row r="67" spans="1:11" ht="12.75">
      <c r="A67" s="1" t="s">
        <v>25</v>
      </c>
      <c r="B67" s="73" t="s">
        <v>560</v>
      </c>
      <c r="C67" s="74" t="s">
        <v>32</v>
      </c>
      <c r="D67" s="75" t="s">
        <v>561</v>
      </c>
      <c r="E67" s="76">
        <v>2003</v>
      </c>
      <c r="F67" s="76">
        <v>2003</v>
      </c>
      <c r="G67" s="77">
        <v>2900</v>
      </c>
      <c r="H67" s="77">
        <v>0</v>
      </c>
      <c r="I67" s="78">
        <v>0</v>
      </c>
      <c r="J67" s="78">
        <v>2000</v>
      </c>
      <c r="K67" s="72">
        <f t="shared" si="0"/>
        <v>900</v>
      </c>
    </row>
    <row r="68" spans="1:11" ht="13.5" thickBot="1">
      <c r="A68" s="1" t="s">
        <v>25</v>
      </c>
      <c r="B68" s="114"/>
      <c r="C68" s="115"/>
      <c r="D68" s="116" t="s">
        <v>34</v>
      </c>
      <c r="E68" s="117"/>
      <c r="F68" s="117"/>
      <c r="G68" s="118"/>
      <c r="H68" s="118"/>
      <c r="I68" s="119"/>
      <c r="J68" s="119">
        <v>2000</v>
      </c>
      <c r="K68" s="110"/>
    </row>
    <row r="69" spans="1:11" ht="13.5" thickBot="1">
      <c r="A69" s="120" t="s">
        <v>25</v>
      </c>
      <c r="B69" s="12" t="s">
        <v>140</v>
      </c>
      <c r="C69" s="48"/>
      <c r="D69" s="49"/>
      <c r="E69" s="80"/>
      <c r="F69" s="80"/>
      <c r="G69" s="81">
        <f>SUM(G11:G68)</f>
        <v>879147.05</v>
      </c>
      <c r="H69" s="81">
        <f>SUM(H11:H68)</f>
        <v>55470.840000000004</v>
      </c>
      <c r="I69" s="81">
        <v>437180.2</v>
      </c>
      <c r="J69" s="81">
        <f>SUM(J11:J68)/2</f>
        <v>332800</v>
      </c>
      <c r="K69" s="112">
        <f t="shared" si="0"/>
        <v>53696.01000000007</v>
      </c>
    </row>
    <row r="70" ht="12.75">
      <c r="B70" s="83"/>
    </row>
    <row r="71" ht="12.75">
      <c r="B71" s="1" t="s">
        <v>141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L31"/>
  <sheetViews>
    <sheetView workbookViewId="0" topLeftCell="B1">
      <selection activeCell="D9" sqref="D9"/>
    </sheetView>
  </sheetViews>
  <sheetFormatPr defaultColWidth="9.00390625" defaultRowHeight="12.75"/>
  <cols>
    <col min="1" max="1" width="0" style="1" hidden="1" customWidth="1"/>
    <col min="2" max="2" width="26.125" style="1" customWidth="1"/>
    <col min="3" max="3" width="8.75390625" style="1" customWidth="1"/>
    <col min="4" max="4" width="37.125" style="1" customWidth="1"/>
    <col min="5" max="6" width="6.125" style="11" bestFit="1" customWidth="1"/>
    <col min="7" max="11" width="11.125" style="5" customWidth="1"/>
    <col min="12" max="12" width="9.125" style="5" customWidth="1"/>
  </cols>
  <sheetData>
    <row r="3" spans="2:11" ht="12.75">
      <c r="B3" s="2" t="s">
        <v>0</v>
      </c>
      <c r="C3" s="2"/>
      <c r="D3" s="2"/>
      <c r="E3" s="3"/>
      <c r="F3" s="3"/>
      <c r="G3" s="4"/>
      <c r="H3" s="4"/>
      <c r="I3" s="4"/>
      <c r="J3" s="4"/>
      <c r="K3" s="4"/>
    </row>
    <row r="4" spans="2:11" ht="12.75">
      <c r="B4" s="2" t="s">
        <v>1</v>
      </c>
      <c r="C4" s="2"/>
      <c r="D4" s="2"/>
      <c r="E4" s="3"/>
      <c r="F4" s="3"/>
      <c r="G4" s="4"/>
      <c r="H4" s="4"/>
      <c r="I4" s="4"/>
      <c r="J4" s="4"/>
      <c r="K4" s="4"/>
    </row>
    <row r="5" spans="1:12" s="10" customFormat="1" ht="12.75">
      <c r="A5" s="43"/>
      <c r="B5" s="6"/>
      <c r="C5" s="6"/>
      <c r="D5" s="6"/>
      <c r="E5" s="7"/>
      <c r="F5" s="7"/>
      <c r="G5" s="8"/>
      <c r="H5" s="8"/>
      <c r="I5" s="8"/>
      <c r="J5" s="8"/>
      <c r="K5" s="8"/>
      <c r="L5" s="9"/>
    </row>
    <row r="6" spans="1:12" s="10" customFormat="1" ht="15.75">
      <c r="A6" s="43"/>
      <c r="B6" s="108" t="s">
        <v>562</v>
      </c>
      <c r="C6" s="6"/>
      <c r="D6" s="6"/>
      <c r="E6" s="7"/>
      <c r="F6" s="7"/>
      <c r="G6" s="8"/>
      <c r="H6" s="8"/>
      <c r="I6" s="8"/>
      <c r="J6" s="8"/>
      <c r="K6" s="8"/>
      <c r="L6" s="9"/>
    </row>
    <row r="7" ht="13.5" thickBot="1"/>
    <row r="8" spans="1:11" ht="13.5" thickBot="1">
      <c r="A8" s="121" t="s">
        <v>25</v>
      </c>
      <c r="B8" s="12" t="s">
        <v>2</v>
      </c>
      <c r="C8" s="48"/>
      <c r="D8" s="49"/>
      <c r="E8" s="13"/>
      <c r="F8" s="13"/>
      <c r="G8" s="14"/>
      <c r="H8" s="14"/>
      <c r="I8" s="14"/>
      <c r="J8" s="14"/>
      <c r="K8" s="30"/>
    </row>
    <row r="9" spans="1:11" ht="34.5" customHeight="1">
      <c r="A9" s="1" t="s">
        <v>25</v>
      </c>
      <c r="B9" s="26" t="s">
        <v>26</v>
      </c>
      <c r="C9" s="122" t="s">
        <v>27</v>
      </c>
      <c r="D9" s="123" t="s">
        <v>28</v>
      </c>
      <c r="E9" s="27" t="s">
        <v>4</v>
      </c>
      <c r="F9" s="27" t="s">
        <v>5</v>
      </c>
      <c r="G9" s="28" t="s">
        <v>6</v>
      </c>
      <c r="H9" s="28" t="s">
        <v>7</v>
      </c>
      <c r="I9" s="28" t="s">
        <v>143</v>
      </c>
      <c r="J9" s="28" t="s">
        <v>9</v>
      </c>
      <c r="K9" s="29" t="s">
        <v>10</v>
      </c>
    </row>
    <row r="10" spans="1:11" ht="13.5" customHeight="1" thickBot="1">
      <c r="A10" s="1" t="s">
        <v>25</v>
      </c>
      <c r="B10" s="15"/>
      <c r="C10" s="57"/>
      <c r="D10" s="58" t="s">
        <v>29</v>
      </c>
      <c r="E10" s="16"/>
      <c r="F10" s="16"/>
      <c r="G10" s="17"/>
      <c r="H10" s="17"/>
      <c r="I10" s="17" t="s">
        <v>30</v>
      </c>
      <c r="J10" s="17"/>
      <c r="K10" s="18"/>
    </row>
    <row r="11" spans="1:11" ht="12.75">
      <c r="A11" s="1" t="s">
        <v>25</v>
      </c>
      <c r="B11" s="59" t="s">
        <v>563</v>
      </c>
      <c r="C11" s="60" t="s">
        <v>564</v>
      </c>
      <c r="D11" s="61" t="s">
        <v>565</v>
      </c>
      <c r="E11" s="62">
        <v>2002</v>
      </c>
      <c r="F11" s="62">
        <v>2003</v>
      </c>
      <c r="G11" s="63">
        <v>3000</v>
      </c>
      <c r="H11" s="63">
        <v>0</v>
      </c>
      <c r="I11" s="64">
        <v>2000</v>
      </c>
      <c r="J11" s="64">
        <v>1000</v>
      </c>
      <c r="K11" s="65">
        <f>G11-H11-I11-J11</f>
        <v>0</v>
      </c>
    </row>
    <row r="12" spans="1:11" ht="12.75">
      <c r="A12" s="1" t="s">
        <v>25</v>
      </c>
      <c r="B12" s="66"/>
      <c r="C12" s="67"/>
      <c r="D12" s="68" t="s">
        <v>34</v>
      </c>
      <c r="E12" s="69"/>
      <c r="F12" s="69"/>
      <c r="G12" s="70"/>
      <c r="H12" s="70"/>
      <c r="I12" s="71"/>
      <c r="J12" s="71">
        <v>1000</v>
      </c>
      <c r="K12" s="72"/>
    </row>
    <row r="13" spans="1:11" ht="12.75">
      <c r="A13" s="1" t="s">
        <v>25</v>
      </c>
      <c r="B13" s="73" t="s">
        <v>31</v>
      </c>
      <c r="C13" s="74" t="s">
        <v>566</v>
      </c>
      <c r="D13" s="75" t="s">
        <v>567</v>
      </c>
      <c r="E13" s="76">
        <v>2002</v>
      </c>
      <c r="F13" s="76">
        <v>2006</v>
      </c>
      <c r="G13" s="77">
        <v>450000</v>
      </c>
      <c r="H13" s="77">
        <v>58.46</v>
      </c>
      <c r="I13" s="78">
        <f>45550-45490</f>
        <v>60</v>
      </c>
      <c r="J13" s="78">
        <v>95078</v>
      </c>
      <c r="K13" s="72">
        <f aca="true" t="shared" si="0" ref="K13:K29">G13-H13-I13-J13</f>
        <v>354803.54</v>
      </c>
    </row>
    <row r="14" spans="1:11" ht="12.75">
      <c r="A14" s="1" t="s">
        <v>25</v>
      </c>
      <c r="B14" s="66"/>
      <c r="C14" s="67"/>
      <c r="D14" s="68" t="s">
        <v>34</v>
      </c>
      <c r="E14" s="69"/>
      <c r="F14" s="69"/>
      <c r="G14" s="70"/>
      <c r="H14" s="70"/>
      <c r="I14" s="71"/>
      <c r="J14" s="71">
        <v>95078</v>
      </c>
      <c r="K14" s="72"/>
    </row>
    <row r="15" spans="1:11" ht="12.75">
      <c r="A15" s="1" t="s">
        <v>25</v>
      </c>
      <c r="B15" s="73" t="s">
        <v>31</v>
      </c>
      <c r="C15" s="74" t="s">
        <v>568</v>
      </c>
      <c r="D15" s="75" t="s">
        <v>569</v>
      </c>
      <c r="E15" s="76">
        <v>1998</v>
      </c>
      <c r="F15" s="76">
        <v>2003</v>
      </c>
      <c r="G15" s="77">
        <v>217752</v>
      </c>
      <c r="H15" s="77">
        <v>55796.45</v>
      </c>
      <c r="I15" s="78">
        <f>158161-13900</f>
        <v>144261</v>
      </c>
      <c r="J15" s="78">
        <v>13900</v>
      </c>
      <c r="K15" s="72">
        <f t="shared" si="0"/>
        <v>3794.5499999999884</v>
      </c>
    </row>
    <row r="16" spans="1:11" ht="12.75">
      <c r="A16" s="1" t="s">
        <v>25</v>
      </c>
      <c r="B16" s="66"/>
      <c r="C16" s="67"/>
      <c r="D16" s="68" t="s">
        <v>34</v>
      </c>
      <c r="E16" s="69"/>
      <c r="F16" s="69"/>
      <c r="G16" s="70"/>
      <c r="H16" s="70"/>
      <c r="I16" s="71"/>
      <c r="J16" s="71">
        <v>13900</v>
      </c>
      <c r="K16" s="72"/>
    </row>
    <row r="17" spans="1:11" ht="12.75">
      <c r="A17" s="1" t="s">
        <v>25</v>
      </c>
      <c r="B17" s="73" t="s">
        <v>570</v>
      </c>
      <c r="C17" s="74" t="s">
        <v>32</v>
      </c>
      <c r="D17" s="75" t="s">
        <v>571</v>
      </c>
      <c r="E17" s="76">
        <v>2003</v>
      </c>
      <c r="F17" s="76">
        <v>2003</v>
      </c>
      <c r="G17" s="77">
        <v>10000</v>
      </c>
      <c r="H17" s="77">
        <v>0</v>
      </c>
      <c r="I17" s="78">
        <v>0</v>
      </c>
      <c r="J17" s="78">
        <v>10000</v>
      </c>
      <c r="K17" s="72">
        <f t="shared" si="0"/>
        <v>0</v>
      </c>
    </row>
    <row r="18" spans="1:11" ht="12.75">
      <c r="A18" s="1" t="s">
        <v>25</v>
      </c>
      <c r="B18" s="66"/>
      <c r="C18" s="67"/>
      <c r="D18" s="68" t="s">
        <v>34</v>
      </c>
      <c r="E18" s="69"/>
      <c r="F18" s="69"/>
      <c r="G18" s="70"/>
      <c r="H18" s="70"/>
      <c r="I18" s="71"/>
      <c r="J18" s="71">
        <v>10000</v>
      </c>
      <c r="K18" s="72"/>
    </row>
    <row r="19" spans="1:11" ht="12.75">
      <c r="A19" s="1" t="s">
        <v>25</v>
      </c>
      <c r="B19" s="73" t="s">
        <v>572</v>
      </c>
      <c r="C19" s="74" t="s">
        <v>573</v>
      </c>
      <c r="D19" s="75" t="s">
        <v>574</v>
      </c>
      <c r="E19" s="76">
        <v>1998</v>
      </c>
      <c r="F19" s="76">
        <v>2004</v>
      </c>
      <c r="G19" s="77">
        <v>2930</v>
      </c>
      <c r="H19" s="77">
        <v>500</v>
      </c>
      <c r="I19" s="78">
        <v>180</v>
      </c>
      <c r="J19" s="78">
        <v>1750</v>
      </c>
      <c r="K19" s="72">
        <f t="shared" si="0"/>
        <v>500</v>
      </c>
    </row>
    <row r="20" spans="1:11" ht="12.75">
      <c r="A20" s="1" t="s">
        <v>25</v>
      </c>
      <c r="B20" s="66"/>
      <c r="C20" s="67"/>
      <c r="D20" s="68" t="s">
        <v>34</v>
      </c>
      <c r="E20" s="69"/>
      <c r="F20" s="69"/>
      <c r="G20" s="70"/>
      <c r="H20" s="70"/>
      <c r="I20" s="71"/>
      <c r="J20" s="71">
        <v>1750</v>
      </c>
      <c r="K20" s="72"/>
    </row>
    <row r="21" spans="1:11" ht="12.75">
      <c r="A21" s="1" t="s">
        <v>25</v>
      </c>
      <c r="B21" s="73" t="s">
        <v>572</v>
      </c>
      <c r="C21" s="74" t="s">
        <v>575</v>
      </c>
      <c r="D21" s="75" t="s">
        <v>576</v>
      </c>
      <c r="E21" s="76">
        <v>2001</v>
      </c>
      <c r="F21" s="76">
        <v>2004</v>
      </c>
      <c r="G21" s="77">
        <v>8244</v>
      </c>
      <c r="H21" s="77">
        <v>500</v>
      </c>
      <c r="I21" s="78">
        <v>1000</v>
      </c>
      <c r="J21" s="78">
        <v>4935</v>
      </c>
      <c r="K21" s="72">
        <f t="shared" si="0"/>
        <v>1809</v>
      </c>
    </row>
    <row r="22" spans="1:11" ht="12.75">
      <c r="A22" s="1" t="s">
        <v>25</v>
      </c>
      <c r="B22" s="66"/>
      <c r="C22" s="67"/>
      <c r="D22" s="68" t="s">
        <v>34</v>
      </c>
      <c r="E22" s="69"/>
      <c r="F22" s="69"/>
      <c r="G22" s="70"/>
      <c r="H22" s="70"/>
      <c r="I22" s="71"/>
      <c r="J22" s="71">
        <v>4935</v>
      </c>
      <c r="K22" s="72"/>
    </row>
    <row r="23" spans="1:11" ht="12.75">
      <c r="A23" s="1" t="s">
        <v>25</v>
      </c>
      <c r="B23" s="73" t="s">
        <v>572</v>
      </c>
      <c r="C23" s="74" t="s">
        <v>577</v>
      </c>
      <c r="D23" s="75" t="s">
        <v>578</v>
      </c>
      <c r="E23" s="76">
        <v>2002</v>
      </c>
      <c r="F23" s="76">
        <v>2004</v>
      </c>
      <c r="G23" s="77">
        <v>13400</v>
      </c>
      <c r="H23" s="77">
        <v>0</v>
      </c>
      <c r="I23" s="78">
        <v>6000</v>
      </c>
      <c r="J23" s="78">
        <v>5500</v>
      </c>
      <c r="K23" s="72">
        <f t="shared" si="0"/>
        <v>1900</v>
      </c>
    </row>
    <row r="24" spans="1:11" ht="12.75">
      <c r="A24" s="1" t="s">
        <v>25</v>
      </c>
      <c r="B24" s="66"/>
      <c r="C24" s="67"/>
      <c r="D24" s="68" t="s">
        <v>34</v>
      </c>
      <c r="E24" s="69"/>
      <c r="F24" s="69"/>
      <c r="G24" s="70"/>
      <c r="H24" s="70"/>
      <c r="I24" s="71"/>
      <c r="J24" s="71">
        <v>5500</v>
      </c>
      <c r="K24" s="72"/>
    </row>
    <row r="25" spans="1:11" ht="12.75">
      <c r="A25" s="1" t="s">
        <v>25</v>
      </c>
      <c r="B25" s="73" t="s">
        <v>579</v>
      </c>
      <c r="C25" s="74" t="s">
        <v>580</v>
      </c>
      <c r="D25" s="75" t="s">
        <v>581</v>
      </c>
      <c r="E25" s="76">
        <v>1996</v>
      </c>
      <c r="F25" s="76">
        <v>2005</v>
      </c>
      <c r="G25" s="77">
        <v>165000</v>
      </c>
      <c r="H25" s="77">
        <v>88164.21</v>
      </c>
      <c r="I25" s="78">
        <v>25000</v>
      </c>
      <c r="J25" s="78">
        <v>20000</v>
      </c>
      <c r="K25" s="72">
        <f t="shared" si="0"/>
        <v>31835.789999999994</v>
      </c>
    </row>
    <row r="26" spans="1:11" ht="12.75">
      <c r="A26" s="1" t="s">
        <v>25</v>
      </c>
      <c r="B26" s="66"/>
      <c r="C26" s="67"/>
      <c r="D26" s="68" t="s">
        <v>34</v>
      </c>
      <c r="E26" s="69"/>
      <c r="F26" s="69"/>
      <c r="G26" s="70"/>
      <c r="H26" s="70"/>
      <c r="I26" s="71"/>
      <c r="J26" s="71">
        <v>20000</v>
      </c>
      <c r="K26" s="72"/>
    </row>
    <row r="27" spans="1:11" ht="12.75">
      <c r="A27" s="1" t="s">
        <v>25</v>
      </c>
      <c r="B27" s="73" t="s">
        <v>353</v>
      </c>
      <c r="C27" s="74" t="s">
        <v>582</v>
      </c>
      <c r="D27" s="75" t="s">
        <v>583</v>
      </c>
      <c r="E27" s="76">
        <v>2002</v>
      </c>
      <c r="F27" s="76">
        <v>2005</v>
      </c>
      <c r="G27" s="77">
        <v>352000</v>
      </c>
      <c r="H27" s="77">
        <v>315</v>
      </c>
      <c r="I27" s="78">
        <v>38570</v>
      </c>
      <c r="J27" s="78">
        <v>30000</v>
      </c>
      <c r="K27" s="72">
        <f t="shared" si="0"/>
        <v>283115</v>
      </c>
    </row>
    <row r="28" spans="1:11" ht="13.5" thickBot="1">
      <c r="A28" s="1" t="s">
        <v>25</v>
      </c>
      <c r="B28" s="114"/>
      <c r="C28" s="115"/>
      <c r="D28" s="116" t="s">
        <v>34</v>
      </c>
      <c r="E28" s="117"/>
      <c r="F28" s="117"/>
      <c r="G28" s="118"/>
      <c r="H28" s="118"/>
      <c r="I28" s="119"/>
      <c r="J28" s="119">
        <v>30000</v>
      </c>
      <c r="K28" s="110"/>
    </row>
    <row r="29" spans="1:11" ht="13.5" thickBot="1">
      <c r="A29" s="124" t="s">
        <v>25</v>
      </c>
      <c r="B29" s="12" t="s">
        <v>140</v>
      </c>
      <c r="C29" s="48"/>
      <c r="D29" s="49"/>
      <c r="E29" s="80"/>
      <c r="F29" s="80"/>
      <c r="G29" s="81">
        <f>SUM(G11:G28)</f>
        <v>1222326</v>
      </c>
      <c r="H29" s="81">
        <f>SUM(H11:H28)</f>
        <v>145334.12</v>
      </c>
      <c r="I29" s="81">
        <v>371755.6</v>
      </c>
      <c r="J29" s="81">
        <f>SUM(J11:J28)/2</f>
        <v>182163</v>
      </c>
      <c r="K29" s="112">
        <f t="shared" si="0"/>
        <v>523073.2799999999</v>
      </c>
    </row>
    <row r="30" ht="12.75">
      <c r="B30" s="83"/>
    </row>
    <row r="31" ht="12.75">
      <c r="B31" s="1" t="s">
        <v>141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L29"/>
  <sheetViews>
    <sheetView workbookViewId="0" topLeftCell="B1">
      <selection activeCell="D22" sqref="D22"/>
    </sheetView>
  </sheetViews>
  <sheetFormatPr defaultColWidth="9.00390625" defaultRowHeight="12.75"/>
  <cols>
    <col min="1" max="1" width="0" style="1" hidden="1" customWidth="1"/>
    <col min="2" max="2" width="26.125" style="1" customWidth="1"/>
    <col min="3" max="3" width="8.75390625" style="1" customWidth="1"/>
    <col min="4" max="4" width="37.125" style="1" customWidth="1"/>
    <col min="5" max="6" width="6.125" style="11" bestFit="1" customWidth="1"/>
    <col min="7" max="11" width="11.125" style="5" customWidth="1"/>
    <col min="12" max="12" width="9.125" style="5" customWidth="1"/>
  </cols>
  <sheetData>
    <row r="3" spans="2:11" ht="12.75">
      <c r="B3" s="2" t="s">
        <v>0</v>
      </c>
      <c r="C3" s="2"/>
      <c r="D3" s="2"/>
      <c r="E3" s="3"/>
      <c r="F3" s="3"/>
      <c r="G3" s="4"/>
      <c r="H3" s="4"/>
      <c r="I3" s="4"/>
      <c r="J3" s="4"/>
      <c r="K3" s="4"/>
    </row>
    <row r="4" spans="2:11" ht="12.75">
      <c r="B4" s="2" t="s">
        <v>1</v>
      </c>
      <c r="C4" s="2"/>
      <c r="D4" s="2"/>
      <c r="E4" s="3"/>
      <c r="F4" s="3"/>
      <c r="G4" s="4"/>
      <c r="H4" s="4"/>
      <c r="I4" s="4"/>
      <c r="J4" s="4"/>
      <c r="K4" s="4"/>
    </row>
    <row r="5" spans="1:12" s="10" customFormat="1" ht="12.75">
      <c r="A5" s="43"/>
      <c r="B5" s="6"/>
      <c r="C5" s="6"/>
      <c r="D5" s="6"/>
      <c r="E5" s="7"/>
      <c r="F5" s="7"/>
      <c r="G5" s="8"/>
      <c r="H5" s="8"/>
      <c r="I5" s="8"/>
      <c r="J5" s="8"/>
      <c r="K5" s="8"/>
      <c r="L5" s="9"/>
    </row>
    <row r="6" spans="1:12" s="10" customFormat="1" ht="15.75">
      <c r="A6" s="43"/>
      <c r="B6" s="108" t="s">
        <v>584</v>
      </c>
      <c r="C6" s="7"/>
      <c r="D6" s="7"/>
      <c r="E6" s="7"/>
      <c r="F6" s="7"/>
      <c r="G6" s="8"/>
      <c r="H6" s="8"/>
      <c r="I6" s="8"/>
      <c r="J6" s="8"/>
      <c r="K6" s="8"/>
      <c r="L6" s="9"/>
    </row>
    <row r="7" ht="13.5" thickBot="1"/>
    <row r="8" spans="1:11" ht="13.5" thickBot="1">
      <c r="A8" s="121" t="s">
        <v>25</v>
      </c>
      <c r="B8" s="12" t="s">
        <v>2</v>
      </c>
      <c r="C8" s="48"/>
      <c r="D8" s="49"/>
      <c r="E8" s="13"/>
      <c r="F8" s="13"/>
      <c r="G8" s="14"/>
      <c r="H8" s="14"/>
      <c r="I8" s="14"/>
      <c r="J8" s="14"/>
      <c r="K8" s="30"/>
    </row>
    <row r="9" spans="1:11" ht="34.5" customHeight="1">
      <c r="A9" s="125" t="s">
        <v>25</v>
      </c>
      <c r="B9" s="26" t="s">
        <v>26</v>
      </c>
      <c r="C9" s="122" t="s">
        <v>27</v>
      </c>
      <c r="D9" s="123" t="s">
        <v>28</v>
      </c>
      <c r="E9" s="27" t="s">
        <v>4</v>
      </c>
      <c r="F9" s="27" t="s">
        <v>5</v>
      </c>
      <c r="G9" s="28" t="s">
        <v>6</v>
      </c>
      <c r="H9" s="28" t="s">
        <v>7</v>
      </c>
      <c r="I9" s="28" t="s">
        <v>143</v>
      </c>
      <c r="J9" s="28" t="s">
        <v>9</v>
      </c>
      <c r="K9" s="29" t="s">
        <v>10</v>
      </c>
    </row>
    <row r="10" spans="1:11" ht="13.5" customHeight="1" thickBot="1">
      <c r="A10" s="125" t="s">
        <v>25</v>
      </c>
      <c r="B10" s="15"/>
      <c r="C10" s="57"/>
      <c r="D10" s="58" t="s">
        <v>29</v>
      </c>
      <c r="E10" s="16"/>
      <c r="F10" s="16"/>
      <c r="G10" s="17"/>
      <c r="H10" s="17"/>
      <c r="I10" s="17" t="s">
        <v>30</v>
      </c>
      <c r="J10" s="17"/>
      <c r="K10" s="18"/>
    </row>
    <row r="11" spans="1:11" ht="12.75">
      <c r="A11" s="125" t="s">
        <v>25</v>
      </c>
      <c r="B11" s="59" t="s">
        <v>585</v>
      </c>
      <c r="C11" s="60" t="s">
        <v>32</v>
      </c>
      <c r="D11" s="61" t="s">
        <v>586</v>
      </c>
      <c r="E11" s="62">
        <v>2003</v>
      </c>
      <c r="F11" s="62">
        <v>2005</v>
      </c>
      <c r="G11" s="63">
        <v>64000</v>
      </c>
      <c r="H11" s="63">
        <v>0</v>
      </c>
      <c r="I11" s="64">
        <v>0</v>
      </c>
      <c r="J11" s="64">
        <v>2000</v>
      </c>
      <c r="K11" s="65">
        <f>G11-H11-I11-J11</f>
        <v>62000</v>
      </c>
    </row>
    <row r="12" spans="1:11" ht="12.75">
      <c r="A12" s="125" t="s">
        <v>25</v>
      </c>
      <c r="B12" s="66"/>
      <c r="C12" s="67"/>
      <c r="D12" s="68" t="s">
        <v>34</v>
      </c>
      <c r="E12" s="69"/>
      <c r="F12" s="69"/>
      <c r="G12" s="70"/>
      <c r="H12" s="70"/>
      <c r="I12" s="71"/>
      <c r="J12" s="71">
        <v>2000</v>
      </c>
      <c r="K12" s="72"/>
    </row>
    <row r="13" spans="1:11" ht="12.75">
      <c r="A13" s="125" t="s">
        <v>25</v>
      </c>
      <c r="B13" s="73" t="s">
        <v>31</v>
      </c>
      <c r="C13" s="74" t="s">
        <v>587</v>
      </c>
      <c r="D13" s="75" t="s">
        <v>588</v>
      </c>
      <c r="E13" s="76">
        <v>2001</v>
      </c>
      <c r="F13" s="76">
        <v>2003</v>
      </c>
      <c r="G13" s="77">
        <v>77496</v>
      </c>
      <c r="H13" s="77">
        <v>36027.35</v>
      </c>
      <c r="I13" s="78">
        <f>15969-4190</f>
        <v>11779</v>
      </c>
      <c r="J13" s="78">
        <v>4190</v>
      </c>
      <c r="K13" s="72">
        <f aca="true" t="shared" si="0" ref="K13:K27">G13-H13-I13-J13</f>
        <v>25499.65</v>
      </c>
    </row>
    <row r="14" spans="1:11" ht="12.75">
      <c r="A14" s="125" t="s">
        <v>25</v>
      </c>
      <c r="B14" s="66"/>
      <c r="C14" s="67"/>
      <c r="D14" s="68" t="s">
        <v>34</v>
      </c>
      <c r="E14" s="69"/>
      <c r="F14" s="69"/>
      <c r="G14" s="70"/>
      <c r="H14" s="70"/>
      <c r="I14" s="71"/>
      <c r="J14" s="71">
        <v>4190</v>
      </c>
      <c r="K14" s="72"/>
    </row>
    <row r="15" spans="1:11" ht="12.75">
      <c r="A15" s="125" t="s">
        <v>25</v>
      </c>
      <c r="B15" s="73" t="s">
        <v>31</v>
      </c>
      <c r="C15" s="74" t="s">
        <v>589</v>
      </c>
      <c r="D15" s="75" t="s">
        <v>590</v>
      </c>
      <c r="E15" s="76">
        <v>2001</v>
      </c>
      <c r="F15" s="76">
        <v>2003</v>
      </c>
      <c r="G15" s="77">
        <v>42000</v>
      </c>
      <c r="H15" s="77">
        <v>414.75</v>
      </c>
      <c r="I15" s="78">
        <f>4200-3200</f>
        <v>1000</v>
      </c>
      <c r="J15" s="78">
        <v>3200</v>
      </c>
      <c r="K15" s="72">
        <f t="shared" si="0"/>
        <v>37385.25</v>
      </c>
    </row>
    <row r="16" spans="1:11" ht="12.75">
      <c r="A16" s="125" t="s">
        <v>25</v>
      </c>
      <c r="B16" s="66"/>
      <c r="C16" s="67"/>
      <c r="D16" s="68" t="s">
        <v>34</v>
      </c>
      <c r="E16" s="69"/>
      <c r="F16" s="69"/>
      <c r="G16" s="70"/>
      <c r="H16" s="70"/>
      <c r="I16" s="71"/>
      <c r="J16" s="71">
        <v>3200</v>
      </c>
      <c r="K16" s="72"/>
    </row>
    <row r="17" spans="1:11" ht="12.75">
      <c r="A17" s="125" t="s">
        <v>25</v>
      </c>
      <c r="B17" s="73" t="s">
        <v>591</v>
      </c>
      <c r="C17" s="74" t="s">
        <v>32</v>
      </c>
      <c r="D17" s="75" t="s">
        <v>592</v>
      </c>
      <c r="E17" s="76">
        <v>2003</v>
      </c>
      <c r="F17" s="76">
        <v>2008</v>
      </c>
      <c r="G17" s="77">
        <v>140000</v>
      </c>
      <c r="H17" s="77">
        <v>0</v>
      </c>
      <c r="I17" s="78">
        <v>0</v>
      </c>
      <c r="J17" s="78">
        <v>50000</v>
      </c>
      <c r="K17" s="72">
        <f t="shared" si="0"/>
        <v>90000</v>
      </c>
    </row>
    <row r="18" spans="1:11" ht="12.75">
      <c r="A18" s="125" t="s">
        <v>25</v>
      </c>
      <c r="B18" s="66"/>
      <c r="C18" s="67"/>
      <c r="D18" s="68" t="s">
        <v>34</v>
      </c>
      <c r="E18" s="69"/>
      <c r="F18" s="69"/>
      <c r="G18" s="70"/>
      <c r="H18" s="70"/>
      <c r="I18" s="71"/>
      <c r="J18" s="71">
        <v>50000</v>
      </c>
      <c r="K18" s="72"/>
    </row>
    <row r="19" spans="1:11" ht="12.75">
      <c r="A19" s="125" t="s">
        <v>25</v>
      </c>
      <c r="B19" s="73" t="s">
        <v>593</v>
      </c>
      <c r="C19" s="74" t="s">
        <v>594</v>
      </c>
      <c r="D19" s="75" t="s">
        <v>595</v>
      </c>
      <c r="E19" s="76">
        <v>2000</v>
      </c>
      <c r="F19" s="76">
        <v>2007</v>
      </c>
      <c r="G19" s="77">
        <v>207596</v>
      </c>
      <c r="H19" s="77">
        <v>56970.12</v>
      </c>
      <c r="I19" s="78">
        <v>35000</v>
      </c>
      <c r="J19" s="78">
        <v>30000</v>
      </c>
      <c r="K19" s="72">
        <f t="shared" si="0"/>
        <v>85625.88</v>
      </c>
    </row>
    <row r="20" spans="1:11" ht="12.75">
      <c r="A20" s="125" t="s">
        <v>25</v>
      </c>
      <c r="B20" s="66"/>
      <c r="C20" s="67"/>
      <c r="D20" s="68" t="s">
        <v>34</v>
      </c>
      <c r="E20" s="69"/>
      <c r="F20" s="69"/>
      <c r="G20" s="70"/>
      <c r="H20" s="70"/>
      <c r="I20" s="71"/>
      <c r="J20" s="71">
        <v>30000</v>
      </c>
      <c r="K20" s="72"/>
    </row>
    <row r="21" spans="1:11" ht="12.75">
      <c r="A21" s="125" t="s">
        <v>25</v>
      </c>
      <c r="B21" s="73" t="s">
        <v>593</v>
      </c>
      <c r="C21" s="74" t="s">
        <v>596</v>
      </c>
      <c r="D21" s="75" t="s">
        <v>597</v>
      </c>
      <c r="E21" s="76">
        <v>2002</v>
      </c>
      <c r="F21" s="76">
        <v>2003</v>
      </c>
      <c r="G21" s="77">
        <v>14000</v>
      </c>
      <c r="H21" s="77">
        <v>0</v>
      </c>
      <c r="I21" s="78">
        <f>10000-1000</f>
        <v>9000</v>
      </c>
      <c r="J21" s="78">
        <v>5000</v>
      </c>
      <c r="K21" s="72">
        <f t="shared" si="0"/>
        <v>0</v>
      </c>
    </row>
    <row r="22" spans="1:11" ht="12.75">
      <c r="A22" s="125" t="s">
        <v>25</v>
      </c>
      <c r="B22" s="66"/>
      <c r="C22" s="67"/>
      <c r="D22" s="68" t="s">
        <v>34</v>
      </c>
      <c r="E22" s="69"/>
      <c r="F22" s="69"/>
      <c r="G22" s="70"/>
      <c r="H22" s="70"/>
      <c r="I22" s="71"/>
      <c r="J22" s="71">
        <v>5000</v>
      </c>
      <c r="K22" s="72"/>
    </row>
    <row r="23" spans="1:11" ht="12.75">
      <c r="A23" s="125" t="s">
        <v>25</v>
      </c>
      <c r="B23" s="73" t="s">
        <v>598</v>
      </c>
      <c r="C23" s="74" t="s">
        <v>32</v>
      </c>
      <c r="D23" s="75" t="s">
        <v>599</v>
      </c>
      <c r="E23" s="76">
        <v>2003</v>
      </c>
      <c r="F23" s="76">
        <v>2003</v>
      </c>
      <c r="G23" s="77">
        <v>50000</v>
      </c>
      <c r="H23" s="77">
        <v>0</v>
      </c>
      <c r="I23" s="78">
        <v>0</v>
      </c>
      <c r="J23" s="78">
        <v>10500</v>
      </c>
      <c r="K23" s="72">
        <f t="shared" si="0"/>
        <v>39500</v>
      </c>
    </row>
    <row r="24" spans="1:11" ht="12.75">
      <c r="A24" s="125" t="s">
        <v>25</v>
      </c>
      <c r="B24" s="66"/>
      <c r="C24" s="67"/>
      <c r="D24" s="68" t="s">
        <v>34</v>
      </c>
      <c r="E24" s="69"/>
      <c r="F24" s="69"/>
      <c r="G24" s="70"/>
      <c r="H24" s="70"/>
      <c r="I24" s="71"/>
      <c r="J24" s="71">
        <v>10500</v>
      </c>
      <c r="K24" s="72"/>
    </row>
    <row r="25" spans="1:11" ht="12.75">
      <c r="A25" s="125" t="s">
        <v>25</v>
      </c>
      <c r="B25" s="73" t="s">
        <v>598</v>
      </c>
      <c r="C25" s="74" t="s">
        <v>600</v>
      </c>
      <c r="D25" s="75" t="s">
        <v>601</v>
      </c>
      <c r="E25" s="76">
        <v>2001</v>
      </c>
      <c r="F25" s="76">
        <v>2003</v>
      </c>
      <c r="G25" s="77">
        <v>26497.95</v>
      </c>
      <c r="H25" s="77">
        <v>1566.96</v>
      </c>
      <c r="I25" s="78">
        <v>3500</v>
      </c>
      <c r="J25" s="78">
        <v>2500</v>
      </c>
      <c r="K25" s="72">
        <f t="shared" si="0"/>
        <v>18930.99</v>
      </c>
    </row>
    <row r="26" spans="1:11" ht="13.5" thickBot="1">
      <c r="A26" s="125" t="s">
        <v>25</v>
      </c>
      <c r="B26" s="114"/>
      <c r="C26" s="115"/>
      <c r="D26" s="116" t="s">
        <v>34</v>
      </c>
      <c r="E26" s="117"/>
      <c r="F26" s="117"/>
      <c r="G26" s="118"/>
      <c r="H26" s="118"/>
      <c r="I26" s="119"/>
      <c r="J26" s="119">
        <v>2500</v>
      </c>
      <c r="K26" s="110"/>
    </row>
    <row r="27" spans="1:11" ht="13.5" thickBot="1">
      <c r="A27" s="120" t="s">
        <v>25</v>
      </c>
      <c r="B27" s="12" t="s">
        <v>140</v>
      </c>
      <c r="C27" s="48"/>
      <c r="D27" s="49"/>
      <c r="E27" s="80"/>
      <c r="F27" s="80"/>
      <c r="G27" s="81">
        <f>SUM(G11:G26)</f>
        <v>621589.95</v>
      </c>
      <c r="H27" s="81">
        <f>SUM(H11:H26)</f>
        <v>94979.18000000001</v>
      </c>
      <c r="I27" s="81">
        <v>262609</v>
      </c>
      <c r="J27" s="81">
        <f>SUM(J11:J26)/2</f>
        <v>107390</v>
      </c>
      <c r="K27" s="112">
        <f t="shared" si="0"/>
        <v>156611.7699999999</v>
      </c>
    </row>
    <row r="28" ht="12.75">
      <c r="B28" s="83"/>
    </row>
    <row r="29" ht="12.75">
      <c r="B29" s="1" t="s">
        <v>141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B1">
      <selection activeCell="D7" sqref="D7"/>
    </sheetView>
  </sheetViews>
  <sheetFormatPr defaultColWidth="9.00390625" defaultRowHeight="12.75"/>
  <cols>
    <col min="1" max="1" width="0" style="1" hidden="1" customWidth="1"/>
    <col min="2" max="2" width="26.125" style="1" customWidth="1"/>
    <col min="3" max="3" width="8.75390625" style="1" customWidth="1"/>
    <col min="4" max="4" width="40.375" style="1" customWidth="1"/>
    <col min="5" max="6" width="6.125" style="11" bestFit="1" customWidth="1"/>
    <col min="7" max="11" width="11.125" style="5" customWidth="1"/>
    <col min="12" max="12" width="9.125" style="5" customWidth="1"/>
  </cols>
  <sheetData>
    <row r="1" spans="2:11" ht="12.75">
      <c r="B1" s="2" t="s">
        <v>0</v>
      </c>
      <c r="C1" s="2"/>
      <c r="D1" s="2"/>
      <c r="E1" s="3"/>
      <c r="F1" s="3"/>
      <c r="G1" s="4"/>
      <c r="H1" s="4"/>
      <c r="I1" s="4"/>
      <c r="J1" s="4"/>
      <c r="K1" s="4"/>
    </row>
    <row r="2" spans="2:11" ht="12.75">
      <c r="B2" s="2" t="s">
        <v>1</v>
      </c>
      <c r="C2" s="2"/>
      <c r="D2" s="2"/>
      <c r="E2" s="3"/>
      <c r="F2" s="3"/>
      <c r="G2" s="4"/>
      <c r="H2" s="4"/>
      <c r="I2" s="4"/>
      <c r="J2" s="4"/>
      <c r="K2" s="4"/>
    </row>
    <row r="4" ht="15.75">
      <c r="B4" s="126" t="s">
        <v>602</v>
      </c>
    </row>
    <row r="5" ht="13.5" thickBot="1"/>
    <row r="6" spans="1:11" ht="13.5" thickBot="1">
      <c r="A6" s="99" t="s">
        <v>25</v>
      </c>
      <c r="B6" s="12" t="s">
        <v>2</v>
      </c>
      <c r="C6" s="48"/>
      <c r="D6" s="49"/>
      <c r="E6" s="13"/>
      <c r="F6" s="13"/>
      <c r="G6" s="14"/>
      <c r="H6" s="14"/>
      <c r="I6" s="14"/>
      <c r="J6" s="14"/>
      <c r="K6" s="30"/>
    </row>
    <row r="7" spans="1:11" ht="34.5" customHeight="1">
      <c r="A7" s="1" t="s">
        <v>25</v>
      </c>
      <c r="B7" s="51" t="s">
        <v>26</v>
      </c>
      <c r="C7" s="52" t="s">
        <v>27</v>
      </c>
      <c r="D7" s="53" t="s">
        <v>28</v>
      </c>
      <c r="E7" s="54" t="s">
        <v>4</v>
      </c>
      <c r="F7" s="54" t="s">
        <v>5</v>
      </c>
      <c r="G7" s="55" t="s">
        <v>6</v>
      </c>
      <c r="H7" s="55" t="s">
        <v>7</v>
      </c>
      <c r="I7" s="55" t="s">
        <v>143</v>
      </c>
      <c r="J7" s="55" t="s">
        <v>9</v>
      </c>
      <c r="K7" s="100" t="s">
        <v>10</v>
      </c>
    </row>
    <row r="8" spans="1:11" ht="13.5" customHeight="1" thickBot="1">
      <c r="A8" s="1" t="s">
        <v>25</v>
      </c>
      <c r="B8" s="15"/>
      <c r="C8" s="57"/>
      <c r="D8" s="58" t="s">
        <v>29</v>
      </c>
      <c r="E8" s="16"/>
      <c r="F8" s="16"/>
      <c r="G8" s="17"/>
      <c r="H8" s="17"/>
      <c r="I8" s="17" t="s">
        <v>30</v>
      </c>
      <c r="J8" s="17"/>
      <c r="K8" s="18"/>
    </row>
    <row r="9" spans="1:11" ht="12.75">
      <c r="A9" s="1" t="s">
        <v>25</v>
      </c>
      <c r="B9" s="59" t="s">
        <v>159</v>
      </c>
      <c r="C9" s="60" t="s">
        <v>32</v>
      </c>
      <c r="D9" s="61" t="s">
        <v>603</v>
      </c>
      <c r="E9" s="62">
        <v>2003</v>
      </c>
      <c r="F9" s="62">
        <v>2004</v>
      </c>
      <c r="G9" s="63">
        <v>6000</v>
      </c>
      <c r="H9" s="63">
        <v>0</v>
      </c>
      <c r="I9" s="64">
        <v>0</v>
      </c>
      <c r="J9" s="64">
        <v>2000</v>
      </c>
      <c r="K9" s="65">
        <f>G9-(H9+I9+J9)</f>
        <v>4000</v>
      </c>
    </row>
    <row r="10" spans="1:11" ht="12.75">
      <c r="A10" s="1" t="s">
        <v>25</v>
      </c>
      <c r="B10" s="66"/>
      <c r="C10" s="67"/>
      <c r="D10" s="68" t="s">
        <v>34</v>
      </c>
      <c r="E10" s="69"/>
      <c r="F10" s="69"/>
      <c r="G10" s="70"/>
      <c r="H10" s="70"/>
      <c r="I10" s="71"/>
      <c r="J10" s="71">
        <v>2000</v>
      </c>
      <c r="K10" s="72"/>
    </row>
    <row r="11" spans="1:11" ht="12.75">
      <c r="A11" s="1" t="s">
        <v>25</v>
      </c>
      <c r="B11" s="73" t="s">
        <v>604</v>
      </c>
      <c r="C11" s="74" t="s">
        <v>605</v>
      </c>
      <c r="D11" s="75" t="s">
        <v>606</v>
      </c>
      <c r="E11" s="76">
        <v>1999</v>
      </c>
      <c r="F11" s="76">
        <v>2003</v>
      </c>
      <c r="G11" s="77">
        <v>2000</v>
      </c>
      <c r="H11" s="77">
        <v>999.99</v>
      </c>
      <c r="I11" s="78">
        <v>0</v>
      </c>
      <c r="J11" s="78">
        <v>1000</v>
      </c>
      <c r="K11" s="72">
        <f>G11-(H11+I11+J11)</f>
        <v>0.009999999999990905</v>
      </c>
    </row>
    <row r="12" spans="1:11" ht="12.75">
      <c r="A12" s="1" t="s">
        <v>25</v>
      </c>
      <c r="B12" s="66"/>
      <c r="C12" s="67"/>
      <c r="D12" s="68" t="s">
        <v>34</v>
      </c>
      <c r="E12" s="69"/>
      <c r="F12" s="69"/>
      <c r="G12" s="70"/>
      <c r="H12" s="70"/>
      <c r="I12" s="71"/>
      <c r="J12" s="71">
        <v>1000</v>
      </c>
      <c r="K12" s="72"/>
    </row>
    <row r="13" spans="1:11" ht="12.75">
      <c r="A13" s="1" t="s">
        <v>25</v>
      </c>
      <c r="B13" s="73" t="s">
        <v>607</v>
      </c>
      <c r="C13" s="74" t="s">
        <v>608</v>
      </c>
      <c r="D13" s="75" t="s">
        <v>609</v>
      </c>
      <c r="E13" s="76">
        <v>1997</v>
      </c>
      <c r="F13" s="76">
        <v>2003</v>
      </c>
      <c r="G13" s="77">
        <v>2700.5</v>
      </c>
      <c r="H13" s="77">
        <v>525.2</v>
      </c>
      <c r="I13" s="78">
        <v>0</v>
      </c>
      <c r="J13" s="78">
        <v>525</v>
      </c>
      <c r="K13" s="72">
        <f>G13-(H13+I13+J13)</f>
        <v>1650.3</v>
      </c>
    </row>
    <row r="14" spans="1:11" ht="12.75">
      <c r="A14" s="1" t="s">
        <v>25</v>
      </c>
      <c r="B14" s="66"/>
      <c r="C14" s="67"/>
      <c r="D14" s="68" t="s">
        <v>34</v>
      </c>
      <c r="E14" s="69"/>
      <c r="F14" s="69"/>
      <c r="G14" s="70"/>
      <c r="H14" s="70"/>
      <c r="I14" s="71"/>
      <c r="J14" s="71">
        <v>525</v>
      </c>
      <c r="K14" s="72"/>
    </row>
    <row r="15" spans="1:11" ht="12.75">
      <c r="A15" s="1" t="s">
        <v>25</v>
      </c>
      <c r="B15" s="73" t="s">
        <v>610</v>
      </c>
      <c r="C15" s="74" t="s">
        <v>611</v>
      </c>
      <c r="D15" s="75" t="s">
        <v>612</v>
      </c>
      <c r="E15" s="76">
        <v>2001</v>
      </c>
      <c r="F15" s="76">
        <v>2003</v>
      </c>
      <c r="G15" s="77">
        <v>5692</v>
      </c>
      <c r="H15" s="77">
        <v>500</v>
      </c>
      <c r="I15" s="78">
        <v>0</v>
      </c>
      <c r="J15" s="78">
        <v>1000</v>
      </c>
      <c r="K15" s="72">
        <f>G15-(H15+I15+J15)</f>
        <v>4192</v>
      </c>
    </row>
    <row r="16" spans="1:11" ht="12.75">
      <c r="A16" s="1" t="s">
        <v>25</v>
      </c>
      <c r="B16" s="66"/>
      <c r="C16" s="67"/>
      <c r="D16" s="68" t="s">
        <v>34</v>
      </c>
      <c r="E16" s="69"/>
      <c r="F16" s="69"/>
      <c r="G16" s="70"/>
      <c r="H16" s="70"/>
      <c r="I16" s="71"/>
      <c r="J16" s="71">
        <v>1000</v>
      </c>
      <c r="K16" s="72"/>
    </row>
    <row r="17" spans="1:11" ht="12.75">
      <c r="A17" s="1" t="s">
        <v>25</v>
      </c>
      <c r="B17" s="73" t="s">
        <v>613</v>
      </c>
      <c r="C17" s="74" t="s">
        <v>32</v>
      </c>
      <c r="D17" s="75" t="s">
        <v>614</v>
      </c>
      <c r="E17" s="76">
        <v>2002</v>
      </c>
      <c r="F17" s="76">
        <v>2003</v>
      </c>
      <c r="G17" s="77">
        <v>430</v>
      </c>
      <c r="H17" s="77">
        <v>0</v>
      </c>
      <c r="I17" s="78">
        <v>0</v>
      </c>
      <c r="J17" s="78">
        <v>380</v>
      </c>
      <c r="K17" s="72">
        <f>G17-(H17+I17+J17)</f>
        <v>50</v>
      </c>
    </row>
    <row r="18" spans="1:11" ht="12.75">
      <c r="A18" s="1" t="s">
        <v>25</v>
      </c>
      <c r="B18" s="66"/>
      <c r="C18" s="67"/>
      <c r="D18" s="68" t="s">
        <v>34</v>
      </c>
      <c r="E18" s="69"/>
      <c r="F18" s="69"/>
      <c r="G18" s="70"/>
      <c r="H18" s="70"/>
      <c r="I18" s="71"/>
      <c r="J18" s="71">
        <v>380</v>
      </c>
      <c r="K18" s="72"/>
    </row>
    <row r="19" spans="1:11" ht="12.75">
      <c r="A19" s="1" t="s">
        <v>25</v>
      </c>
      <c r="B19" s="73" t="s">
        <v>615</v>
      </c>
      <c r="C19" s="74" t="s">
        <v>32</v>
      </c>
      <c r="D19" s="75" t="s">
        <v>616</v>
      </c>
      <c r="E19" s="76">
        <v>2003</v>
      </c>
      <c r="F19" s="76">
        <v>2003</v>
      </c>
      <c r="G19" s="77">
        <v>1000</v>
      </c>
      <c r="H19" s="77">
        <v>0</v>
      </c>
      <c r="I19" s="78">
        <v>0</v>
      </c>
      <c r="J19" s="78">
        <v>1000</v>
      </c>
      <c r="K19" s="72">
        <f>G19-(H19+I19+J19)</f>
        <v>0</v>
      </c>
    </row>
    <row r="20" spans="1:11" ht="12.75">
      <c r="A20" s="1" t="s">
        <v>25</v>
      </c>
      <c r="B20" s="66"/>
      <c r="C20" s="67"/>
      <c r="D20" s="68" t="s">
        <v>34</v>
      </c>
      <c r="E20" s="69"/>
      <c r="F20" s="69"/>
      <c r="G20" s="70"/>
      <c r="H20" s="70"/>
      <c r="I20" s="71"/>
      <c r="J20" s="71">
        <v>1000</v>
      </c>
      <c r="K20" s="72"/>
    </row>
    <row r="21" spans="1:11" ht="12.75">
      <c r="A21" s="1" t="s">
        <v>25</v>
      </c>
      <c r="B21" s="73" t="s">
        <v>31</v>
      </c>
      <c r="C21" s="74" t="s">
        <v>617</v>
      </c>
      <c r="D21" s="75" t="s">
        <v>618</v>
      </c>
      <c r="E21" s="76">
        <v>1999</v>
      </c>
      <c r="F21" s="76">
        <v>2002</v>
      </c>
      <c r="G21" s="77">
        <v>61474</v>
      </c>
      <c r="H21" s="77">
        <v>36954.77</v>
      </c>
      <c r="I21" s="78">
        <f>24519-13100</f>
        <v>11419</v>
      </c>
      <c r="J21" s="78">
        <v>13100</v>
      </c>
      <c r="K21" s="72">
        <f>G21-(H21+I21+J21)</f>
        <v>0.23000000000320142</v>
      </c>
    </row>
    <row r="22" spans="1:11" ht="12.75">
      <c r="A22" s="1" t="s">
        <v>25</v>
      </c>
      <c r="B22" s="66"/>
      <c r="C22" s="67"/>
      <c r="D22" s="68" t="s">
        <v>34</v>
      </c>
      <c r="E22" s="69"/>
      <c r="F22" s="69"/>
      <c r="G22" s="70"/>
      <c r="H22" s="70"/>
      <c r="I22" s="71"/>
      <c r="J22" s="71">
        <v>13100</v>
      </c>
      <c r="K22" s="72"/>
    </row>
    <row r="23" spans="1:11" ht="12.75">
      <c r="A23" s="1" t="s">
        <v>25</v>
      </c>
      <c r="B23" s="73" t="s">
        <v>31</v>
      </c>
      <c r="C23" s="74" t="s">
        <v>619</v>
      </c>
      <c r="D23" s="75" t="s">
        <v>620</v>
      </c>
      <c r="E23" s="76">
        <v>2000</v>
      </c>
      <c r="F23" s="76">
        <v>2004</v>
      </c>
      <c r="G23" s="77">
        <v>120000</v>
      </c>
      <c r="H23" s="77">
        <v>40675.71</v>
      </c>
      <c r="I23" s="78">
        <f>47000-16000</f>
        <v>31000</v>
      </c>
      <c r="J23" s="78">
        <v>27000</v>
      </c>
      <c r="K23" s="72">
        <f>G23-(H23+I23+J23)</f>
        <v>21324.290000000008</v>
      </c>
    </row>
    <row r="24" spans="1:11" ht="12.75">
      <c r="A24" s="1" t="s">
        <v>25</v>
      </c>
      <c r="B24" s="66"/>
      <c r="C24" s="67"/>
      <c r="D24" s="68" t="s">
        <v>34</v>
      </c>
      <c r="E24" s="69"/>
      <c r="F24" s="69"/>
      <c r="G24" s="70"/>
      <c r="H24" s="70"/>
      <c r="I24" s="71"/>
      <c r="J24" s="71">
        <v>27000</v>
      </c>
      <c r="K24" s="72"/>
    </row>
    <row r="25" spans="1:11" ht="12.75">
      <c r="A25" s="1" t="s">
        <v>25</v>
      </c>
      <c r="B25" s="73" t="s">
        <v>31</v>
      </c>
      <c r="C25" s="74" t="s">
        <v>621</v>
      </c>
      <c r="D25" s="75" t="s">
        <v>622</v>
      </c>
      <c r="E25" s="76">
        <v>2000</v>
      </c>
      <c r="F25" s="76">
        <v>2007</v>
      </c>
      <c r="G25" s="77">
        <v>34500</v>
      </c>
      <c r="H25" s="77">
        <v>11499.2</v>
      </c>
      <c r="I25" s="78">
        <v>8000</v>
      </c>
      <c r="J25" s="78">
        <v>3000</v>
      </c>
      <c r="K25" s="72">
        <f>G25-(H25+I25+J25)</f>
        <v>12000.8</v>
      </c>
    </row>
    <row r="26" spans="1:11" ht="12.75">
      <c r="A26" s="1" t="s">
        <v>25</v>
      </c>
      <c r="B26" s="66"/>
      <c r="C26" s="67"/>
      <c r="D26" s="68" t="s">
        <v>34</v>
      </c>
      <c r="E26" s="69"/>
      <c r="F26" s="69"/>
      <c r="G26" s="70"/>
      <c r="H26" s="70"/>
      <c r="I26" s="71"/>
      <c r="J26" s="71">
        <v>3000</v>
      </c>
      <c r="K26" s="72"/>
    </row>
    <row r="27" spans="1:11" ht="12.75">
      <c r="A27" s="1" t="s">
        <v>25</v>
      </c>
      <c r="B27" s="73" t="s">
        <v>623</v>
      </c>
      <c r="C27" s="74" t="s">
        <v>624</v>
      </c>
      <c r="D27" s="75" t="s">
        <v>625</v>
      </c>
      <c r="E27" s="76">
        <v>1999</v>
      </c>
      <c r="F27" s="76">
        <v>2004</v>
      </c>
      <c r="G27" s="77">
        <v>16772</v>
      </c>
      <c r="H27" s="77">
        <v>8772</v>
      </c>
      <c r="I27" s="78">
        <v>3000</v>
      </c>
      <c r="J27" s="78">
        <v>2000</v>
      </c>
      <c r="K27" s="72">
        <f>G27-(H27+I27+J27)</f>
        <v>3000</v>
      </c>
    </row>
    <row r="28" spans="1:11" ht="12.75">
      <c r="A28" s="1" t="s">
        <v>25</v>
      </c>
      <c r="B28" s="66"/>
      <c r="C28" s="67"/>
      <c r="D28" s="68" t="s">
        <v>34</v>
      </c>
      <c r="E28" s="69"/>
      <c r="F28" s="69"/>
      <c r="G28" s="70"/>
      <c r="H28" s="70"/>
      <c r="I28" s="71"/>
      <c r="J28" s="71">
        <v>2000</v>
      </c>
      <c r="K28" s="72"/>
    </row>
    <row r="29" spans="1:11" ht="12.75">
      <c r="A29" s="1" t="s">
        <v>25</v>
      </c>
      <c r="B29" s="73" t="s">
        <v>273</v>
      </c>
      <c r="C29" s="74" t="s">
        <v>32</v>
      </c>
      <c r="D29" s="75" t="s">
        <v>626</v>
      </c>
      <c r="E29" s="76">
        <v>2003</v>
      </c>
      <c r="F29" s="76">
        <v>2003</v>
      </c>
      <c r="G29" s="77">
        <v>85235</v>
      </c>
      <c r="H29" s="77">
        <v>0</v>
      </c>
      <c r="I29" s="78">
        <v>0</v>
      </c>
      <c r="J29" s="78">
        <v>85235</v>
      </c>
      <c r="K29" s="72">
        <f>G29-(H29+I29+J29)</f>
        <v>0</v>
      </c>
    </row>
    <row r="30" spans="1:11" ht="12.75">
      <c r="A30" s="1" t="s">
        <v>25</v>
      </c>
      <c r="B30" s="66"/>
      <c r="C30" s="67"/>
      <c r="D30" s="68" t="s">
        <v>34</v>
      </c>
      <c r="E30" s="69"/>
      <c r="F30" s="69"/>
      <c r="G30" s="70"/>
      <c r="H30" s="70"/>
      <c r="I30" s="71"/>
      <c r="J30" s="71">
        <v>85235</v>
      </c>
      <c r="K30" s="72"/>
    </row>
    <row r="31" spans="1:11" ht="12.75">
      <c r="A31" s="1" t="s">
        <v>25</v>
      </c>
      <c r="B31" s="73" t="s">
        <v>273</v>
      </c>
      <c r="C31" s="74" t="s">
        <v>32</v>
      </c>
      <c r="D31" s="75" t="s">
        <v>627</v>
      </c>
      <c r="E31" s="76">
        <v>2003</v>
      </c>
      <c r="F31" s="76">
        <v>2004</v>
      </c>
      <c r="G31" s="77">
        <v>3000</v>
      </c>
      <c r="H31" s="77">
        <v>0</v>
      </c>
      <c r="I31" s="78">
        <v>0</v>
      </c>
      <c r="J31" s="78">
        <v>1000</v>
      </c>
      <c r="K31" s="72">
        <f>G31-(H31+I31+J31)</f>
        <v>2000</v>
      </c>
    </row>
    <row r="32" spans="1:11" ht="12.75">
      <c r="A32" s="1" t="s">
        <v>25</v>
      </c>
      <c r="B32" s="66"/>
      <c r="C32" s="67"/>
      <c r="D32" s="68" t="s">
        <v>34</v>
      </c>
      <c r="E32" s="69"/>
      <c r="F32" s="69"/>
      <c r="G32" s="70"/>
      <c r="H32" s="70"/>
      <c r="I32" s="71"/>
      <c r="J32" s="71">
        <v>1000</v>
      </c>
      <c r="K32" s="72"/>
    </row>
    <row r="33" spans="1:11" ht="12.75">
      <c r="A33" s="1" t="s">
        <v>25</v>
      </c>
      <c r="B33" s="73" t="s">
        <v>273</v>
      </c>
      <c r="C33" s="74" t="s">
        <v>32</v>
      </c>
      <c r="D33" s="75" t="s">
        <v>628</v>
      </c>
      <c r="E33" s="76">
        <v>2003</v>
      </c>
      <c r="F33" s="76">
        <v>2003</v>
      </c>
      <c r="G33" s="77">
        <v>600</v>
      </c>
      <c r="H33" s="77">
        <v>0</v>
      </c>
      <c r="I33" s="78">
        <v>0</v>
      </c>
      <c r="J33" s="78">
        <v>600</v>
      </c>
      <c r="K33" s="72">
        <f>G33-(H33+I33+J33)</f>
        <v>0</v>
      </c>
    </row>
    <row r="34" spans="1:11" ht="12.75">
      <c r="A34" s="1" t="s">
        <v>25</v>
      </c>
      <c r="B34" s="66"/>
      <c r="C34" s="67"/>
      <c r="D34" s="68" t="s">
        <v>34</v>
      </c>
      <c r="E34" s="69"/>
      <c r="F34" s="69"/>
      <c r="G34" s="70"/>
      <c r="H34" s="70"/>
      <c r="I34" s="71"/>
      <c r="J34" s="71">
        <v>600</v>
      </c>
      <c r="K34" s="72"/>
    </row>
    <row r="35" spans="1:11" ht="12.75">
      <c r="A35" s="1" t="s">
        <v>25</v>
      </c>
      <c r="B35" s="73" t="s">
        <v>273</v>
      </c>
      <c r="C35" s="74" t="s">
        <v>32</v>
      </c>
      <c r="D35" s="75" t="s">
        <v>629</v>
      </c>
      <c r="E35" s="76">
        <v>2003</v>
      </c>
      <c r="F35" s="76">
        <v>2003</v>
      </c>
      <c r="G35" s="77">
        <v>63000</v>
      </c>
      <c r="H35" s="77">
        <v>0</v>
      </c>
      <c r="I35" s="78">
        <v>0</v>
      </c>
      <c r="J35" s="78">
        <v>50910</v>
      </c>
      <c r="K35" s="72">
        <f>G35-(H35+I35+J35)</f>
        <v>12090</v>
      </c>
    </row>
    <row r="36" spans="1:11" ht="12.75">
      <c r="A36" s="1" t="s">
        <v>25</v>
      </c>
      <c r="B36" s="66"/>
      <c r="C36" s="67"/>
      <c r="D36" s="68" t="s">
        <v>34</v>
      </c>
      <c r="E36" s="69"/>
      <c r="F36" s="69"/>
      <c r="G36" s="70"/>
      <c r="H36" s="70"/>
      <c r="I36" s="71"/>
      <c r="J36" s="71">
        <v>50910</v>
      </c>
      <c r="K36" s="72"/>
    </row>
    <row r="37" spans="1:11" ht="12.75">
      <c r="A37" s="1" t="s">
        <v>25</v>
      </c>
      <c r="B37" s="73" t="s">
        <v>273</v>
      </c>
      <c r="C37" s="74" t="s">
        <v>32</v>
      </c>
      <c r="D37" s="75" t="s">
        <v>630</v>
      </c>
      <c r="E37" s="76">
        <v>2003</v>
      </c>
      <c r="F37" s="76">
        <v>2003</v>
      </c>
      <c r="G37" s="77">
        <v>350</v>
      </c>
      <c r="H37" s="77">
        <v>0</v>
      </c>
      <c r="I37" s="78">
        <v>0</v>
      </c>
      <c r="J37" s="78">
        <v>350</v>
      </c>
      <c r="K37" s="72">
        <f>G37-(H37+I37+J37)</f>
        <v>0</v>
      </c>
    </row>
    <row r="38" spans="1:11" ht="12.75">
      <c r="A38" s="1" t="s">
        <v>25</v>
      </c>
      <c r="B38" s="66"/>
      <c r="C38" s="67"/>
      <c r="D38" s="68" t="s">
        <v>34</v>
      </c>
      <c r="E38" s="69"/>
      <c r="F38" s="69"/>
      <c r="G38" s="70"/>
      <c r="H38" s="70"/>
      <c r="I38" s="71"/>
      <c r="J38" s="71">
        <v>350</v>
      </c>
      <c r="K38" s="72"/>
    </row>
    <row r="39" spans="1:11" ht="12.75">
      <c r="A39" s="1" t="s">
        <v>25</v>
      </c>
      <c r="B39" s="73" t="s">
        <v>273</v>
      </c>
      <c r="C39" s="74" t="s">
        <v>32</v>
      </c>
      <c r="D39" s="75" t="s">
        <v>631</v>
      </c>
      <c r="E39" s="76">
        <v>2003</v>
      </c>
      <c r="F39" s="76">
        <v>2003</v>
      </c>
      <c r="G39" s="77">
        <v>20000</v>
      </c>
      <c r="H39" s="77">
        <v>0</v>
      </c>
      <c r="I39" s="78">
        <v>0</v>
      </c>
      <c r="J39" s="78">
        <v>5000</v>
      </c>
      <c r="K39" s="72">
        <f>G39-(H39+I39+J39)</f>
        <v>15000</v>
      </c>
    </row>
    <row r="40" spans="1:11" ht="12.75">
      <c r="A40" s="1" t="s">
        <v>25</v>
      </c>
      <c r="B40" s="66"/>
      <c r="C40" s="67"/>
      <c r="D40" s="68" t="s">
        <v>34</v>
      </c>
      <c r="E40" s="69"/>
      <c r="F40" s="69"/>
      <c r="G40" s="70"/>
      <c r="H40" s="70"/>
      <c r="I40" s="71"/>
      <c r="J40" s="71">
        <v>5000</v>
      </c>
      <c r="K40" s="72"/>
    </row>
    <row r="41" spans="1:11" ht="12.75">
      <c r="A41" s="1" t="s">
        <v>25</v>
      </c>
      <c r="B41" s="73" t="s">
        <v>273</v>
      </c>
      <c r="C41" s="74" t="s">
        <v>32</v>
      </c>
      <c r="D41" s="75" t="s">
        <v>632</v>
      </c>
      <c r="E41" s="76">
        <v>2003</v>
      </c>
      <c r="F41" s="76">
        <v>2003</v>
      </c>
      <c r="G41" s="77">
        <v>100000</v>
      </c>
      <c r="H41" s="77">
        <v>0</v>
      </c>
      <c r="I41" s="78">
        <v>0</v>
      </c>
      <c r="J41" s="78">
        <v>40000</v>
      </c>
      <c r="K41" s="72">
        <f>G41-(H41+I41+J41)</f>
        <v>60000</v>
      </c>
    </row>
    <row r="42" spans="1:11" ht="12.75">
      <c r="A42" s="1" t="s">
        <v>25</v>
      </c>
      <c r="B42" s="66"/>
      <c r="C42" s="67"/>
      <c r="D42" s="68" t="s">
        <v>34</v>
      </c>
      <c r="E42" s="69"/>
      <c r="F42" s="69"/>
      <c r="G42" s="70"/>
      <c r="H42" s="70"/>
      <c r="I42" s="71"/>
      <c r="J42" s="71">
        <v>40000</v>
      </c>
      <c r="K42" s="72"/>
    </row>
    <row r="43" spans="1:11" ht="12.75">
      <c r="A43" s="1" t="s">
        <v>25</v>
      </c>
      <c r="B43" s="73" t="s">
        <v>273</v>
      </c>
      <c r="C43" s="74" t="s">
        <v>633</v>
      </c>
      <c r="D43" s="75" t="s">
        <v>634</v>
      </c>
      <c r="E43" s="76">
        <v>2001</v>
      </c>
      <c r="F43" s="76">
        <v>2004</v>
      </c>
      <c r="G43" s="77">
        <v>14446</v>
      </c>
      <c r="H43" s="77">
        <v>5446</v>
      </c>
      <c r="I43" s="78">
        <v>6000</v>
      </c>
      <c r="J43" s="78">
        <v>1000</v>
      </c>
      <c r="K43" s="72">
        <f>G43-(H43+I43+J43)</f>
        <v>2000</v>
      </c>
    </row>
    <row r="44" spans="1:11" ht="12.75">
      <c r="A44" s="1" t="s">
        <v>25</v>
      </c>
      <c r="B44" s="66"/>
      <c r="C44" s="67"/>
      <c r="D44" s="68" t="s">
        <v>34</v>
      </c>
      <c r="E44" s="69"/>
      <c r="F44" s="69"/>
      <c r="G44" s="70"/>
      <c r="H44" s="70"/>
      <c r="I44" s="71"/>
      <c r="J44" s="71">
        <v>1000</v>
      </c>
      <c r="K44" s="72"/>
    </row>
    <row r="45" spans="1:11" ht="12.75">
      <c r="A45" s="1" t="s">
        <v>25</v>
      </c>
      <c r="B45" s="73" t="s">
        <v>635</v>
      </c>
      <c r="C45" s="74" t="s">
        <v>636</v>
      </c>
      <c r="D45" s="75" t="s">
        <v>637</v>
      </c>
      <c r="E45" s="76">
        <v>1998</v>
      </c>
      <c r="F45" s="76">
        <v>2005</v>
      </c>
      <c r="G45" s="77">
        <v>19980</v>
      </c>
      <c r="H45" s="77">
        <v>5602</v>
      </c>
      <c r="I45" s="78">
        <v>3375</v>
      </c>
      <c r="J45" s="78">
        <v>2451</v>
      </c>
      <c r="K45" s="72">
        <f>G45-(H45+I45+J45)</f>
        <v>8552</v>
      </c>
    </row>
    <row r="46" spans="1:11" ht="12.75">
      <c r="A46" s="1" t="s">
        <v>25</v>
      </c>
      <c r="B46" s="66"/>
      <c r="C46" s="67"/>
      <c r="D46" s="68" t="s">
        <v>34</v>
      </c>
      <c r="E46" s="69"/>
      <c r="F46" s="69"/>
      <c r="G46" s="70"/>
      <c r="H46" s="70"/>
      <c r="I46" s="71"/>
      <c r="J46" s="71">
        <v>2451</v>
      </c>
      <c r="K46" s="72"/>
    </row>
    <row r="47" spans="1:11" ht="12.75">
      <c r="A47" s="1" t="s">
        <v>25</v>
      </c>
      <c r="B47" s="73" t="s">
        <v>635</v>
      </c>
      <c r="C47" s="74" t="s">
        <v>638</v>
      </c>
      <c r="D47" s="75" t="s">
        <v>639</v>
      </c>
      <c r="E47" s="76">
        <v>2000</v>
      </c>
      <c r="F47" s="76">
        <v>2005</v>
      </c>
      <c r="G47" s="77">
        <v>19500</v>
      </c>
      <c r="H47" s="77">
        <v>14162.93</v>
      </c>
      <c r="I47" s="78">
        <v>1500</v>
      </c>
      <c r="J47" s="78">
        <v>800</v>
      </c>
      <c r="K47" s="72">
        <f>G47-(H47+I47+J47)</f>
        <v>3037.0699999999997</v>
      </c>
    </row>
    <row r="48" spans="1:11" ht="12.75">
      <c r="A48" s="1" t="s">
        <v>25</v>
      </c>
      <c r="B48" s="66"/>
      <c r="C48" s="67"/>
      <c r="D48" s="68" t="s">
        <v>34</v>
      </c>
      <c r="E48" s="69"/>
      <c r="F48" s="69"/>
      <c r="G48" s="70"/>
      <c r="H48" s="70"/>
      <c r="I48" s="71"/>
      <c r="J48" s="71">
        <v>800</v>
      </c>
      <c r="K48" s="72"/>
    </row>
    <row r="49" spans="1:11" ht="12.75">
      <c r="A49" s="1" t="s">
        <v>25</v>
      </c>
      <c r="B49" s="73" t="s">
        <v>635</v>
      </c>
      <c r="C49" s="74" t="s">
        <v>640</v>
      </c>
      <c r="D49" s="75" t="s">
        <v>641</v>
      </c>
      <c r="E49" s="76">
        <v>2000</v>
      </c>
      <c r="F49" s="76">
        <v>2006</v>
      </c>
      <c r="G49" s="77">
        <v>19900</v>
      </c>
      <c r="H49" s="77">
        <v>7999.99</v>
      </c>
      <c r="I49" s="78">
        <v>3000</v>
      </c>
      <c r="J49" s="78">
        <v>2000</v>
      </c>
      <c r="K49" s="72">
        <f>G49-(H49+I49+J49)</f>
        <v>6900.01</v>
      </c>
    </row>
    <row r="50" spans="1:11" ht="12.75">
      <c r="A50" s="1" t="s">
        <v>25</v>
      </c>
      <c r="B50" s="66"/>
      <c r="C50" s="67"/>
      <c r="D50" s="68" t="s">
        <v>34</v>
      </c>
      <c r="E50" s="69"/>
      <c r="F50" s="69"/>
      <c r="G50" s="70"/>
      <c r="H50" s="70"/>
      <c r="I50" s="71"/>
      <c r="J50" s="71">
        <v>2000</v>
      </c>
      <c r="K50" s="72"/>
    </row>
    <row r="51" spans="1:11" ht="12.75">
      <c r="A51" s="1" t="s">
        <v>25</v>
      </c>
      <c r="B51" s="73" t="s">
        <v>635</v>
      </c>
      <c r="C51" s="74" t="s">
        <v>642</v>
      </c>
      <c r="D51" s="75" t="s">
        <v>643</v>
      </c>
      <c r="E51" s="76">
        <v>2001</v>
      </c>
      <c r="F51" s="76">
        <v>2003</v>
      </c>
      <c r="G51" s="77">
        <v>24550</v>
      </c>
      <c r="H51" s="77">
        <v>800</v>
      </c>
      <c r="I51" s="78">
        <v>8750</v>
      </c>
      <c r="J51" s="78">
        <v>6200</v>
      </c>
      <c r="K51" s="72">
        <f>G51-(H51+I51+J51)</f>
        <v>8800</v>
      </c>
    </row>
    <row r="52" spans="1:11" ht="12.75">
      <c r="A52" s="1" t="s">
        <v>25</v>
      </c>
      <c r="B52" s="66"/>
      <c r="C52" s="67"/>
      <c r="D52" s="68" t="s">
        <v>34</v>
      </c>
      <c r="E52" s="69"/>
      <c r="F52" s="69"/>
      <c r="G52" s="70"/>
      <c r="H52" s="70"/>
      <c r="I52" s="71"/>
      <c r="J52" s="71">
        <v>6200</v>
      </c>
      <c r="K52" s="72"/>
    </row>
    <row r="53" spans="1:11" ht="12.75">
      <c r="A53" s="1" t="s">
        <v>25</v>
      </c>
      <c r="B53" s="73" t="s">
        <v>635</v>
      </c>
      <c r="C53" s="74" t="s">
        <v>644</v>
      </c>
      <c r="D53" s="75" t="s">
        <v>645</v>
      </c>
      <c r="E53" s="76">
        <v>2002</v>
      </c>
      <c r="F53" s="76">
        <v>2005</v>
      </c>
      <c r="G53" s="77">
        <v>12800</v>
      </c>
      <c r="H53" s="77">
        <v>0</v>
      </c>
      <c r="I53" s="78">
        <v>7000</v>
      </c>
      <c r="J53" s="78">
        <v>4000</v>
      </c>
      <c r="K53" s="72">
        <f>G53-(H53+I53+J53)</f>
        <v>1800</v>
      </c>
    </row>
    <row r="54" spans="1:11" ht="12.75">
      <c r="A54" s="1" t="s">
        <v>25</v>
      </c>
      <c r="B54" s="66"/>
      <c r="C54" s="67"/>
      <c r="D54" s="68" t="s">
        <v>34</v>
      </c>
      <c r="E54" s="69"/>
      <c r="F54" s="69"/>
      <c r="G54" s="70"/>
      <c r="H54" s="70"/>
      <c r="I54" s="71"/>
      <c r="J54" s="71">
        <v>4000</v>
      </c>
      <c r="K54" s="72"/>
    </row>
    <row r="55" spans="1:11" ht="12.75">
      <c r="A55" s="1" t="s">
        <v>25</v>
      </c>
      <c r="B55" s="73" t="s">
        <v>635</v>
      </c>
      <c r="C55" s="74" t="s">
        <v>646</v>
      </c>
      <c r="D55" s="75" t="s">
        <v>647</v>
      </c>
      <c r="E55" s="76">
        <v>2002</v>
      </c>
      <c r="F55" s="76">
        <v>2004</v>
      </c>
      <c r="G55" s="77">
        <v>7300</v>
      </c>
      <c r="H55" s="77">
        <v>0</v>
      </c>
      <c r="I55" s="78">
        <v>300</v>
      </c>
      <c r="J55" s="78">
        <v>549</v>
      </c>
      <c r="K55" s="72">
        <f>G55-(H55+I55+J55)</f>
        <v>6451</v>
      </c>
    </row>
    <row r="56" spans="1:11" ht="12.75">
      <c r="A56" s="1" t="s">
        <v>25</v>
      </c>
      <c r="B56" s="66"/>
      <c r="C56" s="67"/>
      <c r="D56" s="68" t="s">
        <v>34</v>
      </c>
      <c r="E56" s="69"/>
      <c r="F56" s="69"/>
      <c r="G56" s="70"/>
      <c r="H56" s="70"/>
      <c r="I56" s="71"/>
      <c r="J56" s="71">
        <v>549</v>
      </c>
      <c r="K56" s="72"/>
    </row>
    <row r="57" spans="1:11" ht="12.75">
      <c r="A57" s="1" t="s">
        <v>25</v>
      </c>
      <c r="B57" s="73" t="s">
        <v>353</v>
      </c>
      <c r="C57" s="74" t="s">
        <v>648</v>
      </c>
      <c r="D57" s="75" t="s">
        <v>649</v>
      </c>
      <c r="E57" s="76">
        <v>2001</v>
      </c>
      <c r="F57" s="76">
        <v>2004</v>
      </c>
      <c r="G57" s="77">
        <v>31500</v>
      </c>
      <c r="H57" s="77">
        <v>1763</v>
      </c>
      <c r="I57" s="78">
        <v>15000</v>
      </c>
      <c r="J57" s="78">
        <v>9200</v>
      </c>
      <c r="K57" s="72">
        <f>G57-(H57+I57+J57)</f>
        <v>5537</v>
      </c>
    </row>
    <row r="58" spans="1:11" ht="12.75">
      <c r="A58" s="1" t="s">
        <v>25</v>
      </c>
      <c r="B58" s="66"/>
      <c r="C58" s="67"/>
      <c r="D58" s="68" t="s">
        <v>34</v>
      </c>
      <c r="E58" s="69"/>
      <c r="F58" s="69"/>
      <c r="G58" s="70"/>
      <c r="H58" s="70"/>
      <c r="I58" s="71"/>
      <c r="J58" s="71">
        <v>9200</v>
      </c>
      <c r="K58" s="72"/>
    </row>
    <row r="59" spans="1:11" ht="12.75">
      <c r="A59" s="1" t="s">
        <v>25</v>
      </c>
      <c r="B59" s="73" t="s">
        <v>131</v>
      </c>
      <c r="C59" s="74" t="s">
        <v>650</v>
      </c>
      <c r="D59" s="75" t="s">
        <v>651</v>
      </c>
      <c r="E59" s="76">
        <v>1999</v>
      </c>
      <c r="F59" s="76">
        <v>2004</v>
      </c>
      <c r="G59" s="77">
        <v>32342</v>
      </c>
      <c r="H59" s="77">
        <v>12592</v>
      </c>
      <c r="I59" s="78">
        <v>0</v>
      </c>
      <c r="J59" s="78">
        <v>8000</v>
      </c>
      <c r="K59" s="72">
        <f>G59-(H59+I59+J59)</f>
        <v>11750</v>
      </c>
    </row>
    <row r="60" spans="1:11" ht="13.5" thickBot="1">
      <c r="A60" s="1" t="s">
        <v>25</v>
      </c>
      <c r="B60" s="66"/>
      <c r="C60" s="67"/>
      <c r="D60" s="68" t="s">
        <v>34</v>
      </c>
      <c r="E60" s="69"/>
      <c r="F60" s="69"/>
      <c r="G60" s="70"/>
      <c r="H60" s="70"/>
      <c r="I60" s="71"/>
      <c r="J60" s="71">
        <v>8000</v>
      </c>
      <c r="K60" s="127"/>
    </row>
    <row r="61" spans="1:11" ht="13.5" thickBot="1">
      <c r="A61" s="1" t="s">
        <v>25</v>
      </c>
      <c r="B61" s="12" t="s">
        <v>140</v>
      </c>
      <c r="C61" s="48"/>
      <c r="D61" s="49"/>
      <c r="E61" s="80"/>
      <c r="F61" s="80"/>
      <c r="G61" s="81">
        <f>SUM(G9:G60)</f>
        <v>705071.5</v>
      </c>
      <c r="H61" s="81">
        <f>SUM(H9:H60)</f>
        <v>148292.78999999998</v>
      </c>
      <c r="I61" s="81">
        <f>SUM(I9:I60)</f>
        <v>98344</v>
      </c>
      <c r="J61" s="81">
        <f>SUM(J9:J60)/2</f>
        <v>268300</v>
      </c>
      <c r="K61" s="128">
        <f>SUM(K9:K60)</f>
        <v>190134.71000000002</v>
      </c>
    </row>
    <row r="62" ht="12.75">
      <c r="B62" s="83"/>
    </row>
    <row r="63" ht="12.75">
      <c r="B63" s="1" t="s">
        <v>141</v>
      </c>
    </row>
  </sheetData>
  <printOptions/>
  <pageMargins left="0.25" right="0.32" top="0.81" bottom="0.81" header="0.4921259845" footer="0.4921259845"/>
  <pageSetup horizontalDpi="600" verticalDpi="600" orientation="landscape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2002-12-11T07:54:17Z</cp:lastPrinted>
  <dcterms:created xsi:type="dcterms:W3CDTF">2002-12-10T14:43:49Z</dcterms:created>
  <dcterms:modified xsi:type="dcterms:W3CDTF">2002-12-11T09:35:25Z</dcterms:modified>
  <cp:category/>
  <cp:version/>
  <cp:contentType/>
  <cp:contentStatus/>
</cp:coreProperties>
</file>