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mag.mepnet.cz\UserHome\NR\m000xz002292\Documents\Rozpočet HMP\Rozpočet HMP, Výhled HMP\Rozpočet HMP 2026, výhled 2031\Rozpočet HMP\R-57048\"/>
    </mc:Choice>
  </mc:AlternateContent>
  <xr:revisionPtr revIDLastSave="0" documentId="13_ncr:1_{757C3891-A8AE-4E8D-9817-B06CFC769D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Vz 2026 propočet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14" l="1"/>
  <c r="H69" i="14"/>
  <c r="J12" i="14" l="1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11" i="14"/>
  <c r="J69" i="14" l="1"/>
  <c r="H73" i="14"/>
  <c r="H72" i="14"/>
  <c r="F67" i="14"/>
  <c r="I67" i="14" s="1"/>
  <c r="F66" i="14"/>
  <c r="I66" i="14" s="1"/>
  <c r="F65" i="14"/>
  <c r="I65" i="14" s="1"/>
  <c r="F64" i="14"/>
  <c r="I64" i="14" s="1"/>
  <c r="F63" i="14"/>
  <c r="I63" i="14" s="1"/>
  <c r="F62" i="14"/>
  <c r="I62" i="14" s="1"/>
  <c r="F61" i="14"/>
  <c r="I61" i="14" s="1"/>
  <c r="F60" i="14"/>
  <c r="I60" i="14" s="1"/>
  <c r="F59" i="14"/>
  <c r="I59" i="14" s="1"/>
  <c r="F58" i="14"/>
  <c r="I58" i="14" s="1"/>
  <c r="F57" i="14"/>
  <c r="I57" i="14" s="1"/>
  <c r="F56" i="14"/>
  <c r="I56" i="14" s="1"/>
  <c r="F55" i="14"/>
  <c r="I55" i="14" s="1"/>
  <c r="F54" i="14"/>
  <c r="I54" i="14" s="1"/>
  <c r="F53" i="14"/>
  <c r="I53" i="14" s="1"/>
  <c r="F52" i="14"/>
  <c r="I52" i="14" s="1"/>
  <c r="F51" i="14"/>
  <c r="I51" i="14" s="1"/>
  <c r="F50" i="14"/>
  <c r="I50" i="14" s="1"/>
  <c r="F49" i="14"/>
  <c r="I49" i="14" s="1"/>
  <c r="F48" i="14"/>
  <c r="I48" i="14" s="1"/>
  <c r="F47" i="14"/>
  <c r="I47" i="14" s="1"/>
  <c r="F46" i="14"/>
  <c r="I46" i="14" s="1"/>
  <c r="F45" i="14"/>
  <c r="I45" i="14" s="1"/>
  <c r="F44" i="14"/>
  <c r="I44" i="14" s="1"/>
  <c r="F43" i="14"/>
  <c r="I43" i="14" s="1"/>
  <c r="F42" i="14"/>
  <c r="I42" i="14" s="1"/>
  <c r="F41" i="14"/>
  <c r="I41" i="14" s="1"/>
  <c r="F40" i="14"/>
  <c r="I40" i="14" s="1"/>
  <c r="F39" i="14"/>
  <c r="I39" i="14" s="1"/>
  <c r="F36" i="14"/>
  <c r="I36" i="14" s="1"/>
  <c r="F34" i="14"/>
  <c r="I34" i="14" s="1"/>
  <c r="F33" i="14"/>
  <c r="I33" i="14" s="1"/>
  <c r="F32" i="14"/>
  <c r="I32" i="14" s="1"/>
  <c r="F31" i="14"/>
  <c r="I31" i="14" s="1"/>
  <c r="F30" i="14"/>
  <c r="I30" i="14" s="1"/>
  <c r="F29" i="14"/>
  <c r="I29" i="14" s="1"/>
  <c r="F28" i="14"/>
  <c r="I28" i="14" s="1"/>
  <c r="F27" i="14"/>
  <c r="I27" i="14" s="1"/>
  <c r="F26" i="14"/>
  <c r="I26" i="14" s="1"/>
  <c r="F25" i="14"/>
  <c r="I25" i="14" s="1"/>
  <c r="F24" i="14"/>
  <c r="I24" i="14" s="1"/>
  <c r="F23" i="14"/>
  <c r="I23" i="14" s="1"/>
  <c r="F22" i="14"/>
  <c r="I22" i="14" s="1"/>
  <c r="F21" i="14"/>
  <c r="I21" i="14" s="1"/>
  <c r="F20" i="14"/>
  <c r="I20" i="14" s="1"/>
  <c r="F19" i="14"/>
  <c r="I19" i="14" s="1"/>
  <c r="F18" i="14"/>
  <c r="I18" i="14" s="1"/>
  <c r="F17" i="14"/>
  <c r="I17" i="14" s="1"/>
  <c r="F16" i="14"/>
  <c r="I16" i="14" s="1"/>
  <c r="F15" i="14"/>
  <c r="I15" i="14" s="1"/>
  <c r="F14" i="14"/>
  <c r="I14" i="14" s="1"/>
  <c r="F13" i="14"/>
  <c r="I13" i="14" s="1"/>
  <c r="F12" i="14"/>
  <c r="I12" i="14" s="1"/>
  <c r="F11" i="14"/>
  <c r="I11" i="14" s="1"/>
  <c r="D37" i="14"/>
  <c r="F37" i="14" s="1"/>
  <c r="I37" i="14" s="1"/>
  <c r="D38" i="14"/>
  <c r="F38" i="14" s="1"/>
  <c r="I38" i="14" s="1"/>
  <c r="D35" i="14"/>
  <c r="F35" i="14" s="1"/>
  <c r="I35" i="14" s="1"/>
  <c r="F69" i="14" l="1"/>
  <c r="I69" i="14"/>
  <c r="L67" i="14"/>
  <c r="L66" i="14"/>
  <c r="K65" i="14"/>
  <c r="L64" i="14"/>
  <c r="L63" i="14"/>
  <c r="K62" i="14"/>
  <c r="L61" i="14"/>
  <c r="L60" i="14"/>
  <c r="K59" i="14"/>
  <c r="L58" i="14"/>
  <c r="L57" i="14"/>
  <c r="K56" i="14"/>
  <c r="L55" i="14"/>
  <c r="L54" i="14"/>
  <c r="K53" i="14"/>
  <c r="L52" i="14"/>
  <c r="L51" i="14"/>
  <c r="K50" i="14"/>
  <c r="L49" i="14"/>
  <c r="L48" i="14"/>
  <c r="L47" i="14"/>
  <c r="L46" i="14"/>
  <c r="L45" i="14"/>
  <c r="K44" i="14"/>
  <c r="L43" i="14"/>
  <c r="L42" i="14"/>
  <c r="K41" i="14"/>
  <c r="L33" i="14"/>
  <c r="L32" i="14"/>
  <c r="K32" i="14"/>
  <c r="L31" i="14"/>
  <c r="L30" i="14"/>
  <c r="K29" i="14"/>
  <c r="L28" i="14"/>
  <c r="L27" i="14"/>
  <c r="L26" i="14"/>
  <c r="L25" i="14"/>
  <c r="L24" i="14"/>
  <c r="K23" i="14"/>
  <c r="L22" i="14"/>
  <c r="L21" i="14"/>
  <c r="K20" i="14"/>
  <c r="L17" i="14"/>
  <c r="K17" i="14"/>
  <c r="L16" i="14"/>
  <c r="L15" i="14"/>
  <c r="K14" i="14"/>
  <c r="L13" i="14"/>
  <c r="L12" i="14"/>
  <c r="K11" i="14"/>
  <c r="G73" i="14"/>
  <c r="G72" i="14"/>
  <c r="L44" i="14" l="1"/>
  <c r="L56" i="14"/>
  <c r="L14" i="14"/>
  <c r="L62" i="14"/>
  <c r="L39" i="14"/>
  <c r="K39" i="14"/>
  <c r="L18" i="14"/>
  <c r="K18" i="14"/>
  <c r="L23" i="14"/>
  <c r="L37" i="14"/>
  <c r="K37" i="14"/>
  <c r="L65" i="14"/>
  <c r="K26" i="14"/>
  <c r="L53" i="14"/>
  <c r="K47" i="14"/>
  <c r="L34" i="14"/>
  <c r="K34" i="14"/>
  <c r="L40" i="14"/>
  <c r="K40" i="14"/>
  <c r="K19" i="14"/>
  <c r="L19" i="14"/>
  <c r="L35" i="14"/>
  <c r="K35" i="14"/>
  <c r="K38" i="14"/>
  <c r="L38" i="14"/>
  <c r="L36" i="14"/>
  <c r="K36" i="14"/>
  <c r="L11" i="14"/>
  <c r="L20" i="14"/>
  <c r="L29" i="14"/>
  <c r="L41" i="14"/>
  <c r="L50" i="14"/>
  <c r="L59" i="14"/>
  <c r="K12" i="14"/>
  <c r="K15" i="14"/>
  <c r="K21" i="14"/>
  <c r="K24" i="14"/>
  <c r="K27" i="14"/>
  <c r="K30" i="14"/>
  <c r="K33" i="14"/>
  <c r="K42" i="14"/>
  <c r="K45" i="14"/>
  <c r="K48" i="14"/>
  <c r="K51" i="14"/>
  <c r="K54" i="14"/>
  <c r="K57" i="14"/>
  <c r="K60" i="14"/>
  <c r="K63" i="14"/>
  <c r="K66" i="14"/>
  <c r="K28" i="14"/>
  <c r="K43" i="14"/>
  <c r="K46" i="14"/>
  <c r="K49" i="14"/>
  <c r="K52" i="14"/>
  <c r="K55" i="14"/>
  <c r="K58" i="14"/>
  <c r="K61" i="14"/>
  <c r="K64" i="14"/>
  <c r="K67" i="14"/>
  <c r="K13" i="14"/>
  <c r="K16" i="14"/>
  <c r="K22" i="14"/>
  <c r="K25" i="14"/>
  <c r="K31" i="14"/>
  <c r="E69" i="14" l="1"/>
  <c r="C77" i="14"/>
  <c r="D77" i="14" s="1"/>
  <c r="D69" i="14" l="1"/>
  <c r="K69" i="14" s="1"/>
  <c r="C73" i="14" l="1"/>
  <c r="B73" i="14"/>
  <c r="C72" i="14"/>
  <c r="B72" i="14"/>
  <c r="C69" i="14"/>
  <c r="L69" i="14" s="1"/>
  <c r="B69" i="14"/>
  <c r="D73" i="14" l="1"/>
  <c r="D72" i="14"/>
  <c r="E73" i="14" l="1"/>
  <c r="J73" i="14" s="1"/>
  <c r="E72" i="14"/>
  <c r="J72" i="14" s="1"/>
  <c r="F73" i="14"/>
  <c r="L73" i="14" l="1"/>
  <c r="K73" i="14"/>
  <c r="F72" i="14"/>
  <c r="I73" i="14"/>
  <c r="I72" i="14" l="1"/>
  <c r="L72" i="14" l="1"/>
  <c r="K72" i="14"/>
</calcChain>
</file>

<file path=xl/sharedStrings.xml><?xml version="1.0" encoding="utf-8"?>
<sst xmlns="http://schemas.openxmlformats.org/spreadsheetml/2006/main" count="95" uniqueCount="93">
  <si>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</si>
  <si>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</si>
  <si>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</si>
  <si>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</si>
  <si>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</si>
  <si>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</si>
  <si>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</si>
  <si>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</si>
  <si>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</si>
  <si>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</si>
  <si>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</si>
  <si>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</si>
  <si>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</si>
  <si>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</si>
  <si>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</si>
  <si>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</si>
  <si>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</si>
  <si>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</si>
  <si>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</si>
  <si>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20</t>
  </si>
  <si>
    <t>Praha 21</t>
  </si>
  <si>
    <t>Praha 22</t>
  </si>
  <si>
    <t>Běchovice</t>
  </si>
  <si>
    <t>Benice</t>
  </si>
  <si>
    <t>Březiněves</t>
  </si>
  <si>
    <t>Čakovice</t>
  </si>
  <si>
    <t>Ďáblice</t>
  </si>
  <si>
    <t>Dolní Chabry</t>
  </si>
  <si>
    <t>Dol.Měcholupy</t>
  </si>
  <si>
    <t>Dol.Počernice</t>
  </si>
  <si>
    <t>Dubeč</t>
  </si>
  <si>
    <t>Klánovice</t>
  </si>
  <si>
    <t>Koloděje</t>
  </si>
  <si>
    <t>Kolovraty</t>
  </si>
  <si>
    <t>Královice</t>
  </si>
  <si>
    <t>Křeslice</t>
  </si>
  <si>
    <t>Kunratice</t>
  </si>
  <si>
    <t>Libuš</t>
  </si>
  <si>
    <t>Lipence</t>
  </si>
  <si>
    <t>Lochkov</t>
  </si>
  <si>
    <t>Lysolaje</t>
  </si>
  <si>
    <t>Nebušice</t>
  </si>
  <si>
    <t>Nedvězí</t>
  </si>
  <si>
    <t>Petrovice</t>
  </si>
  <si>
    <t>Přední Kopanina</t>
  </si>
  <si>
    <t>Řeporyje</t>
  </si>
  <si>
    <t>Satalice</t>
  </si>
  <si>
    <t>Slivenec</t>
  </si>
  <si>
    <t>Suchdol</t>
  </si>
  <si>
    <t>Šeberov</t>
  </si>
  <si>
    <t>Štěrboholy</t>
  </si>
  <si>
    <t>Troja</t>
  </si>
  <si>
    <t>Újezd</t>
  </si>
  <si>
    <t>Velká Chuchle</t>
  </si>
  <si>
    <t>Vinoř</t>
  </si>
  <si>
    <t>Zbraslav</t>
  </si>
  <si>
    <t>Zličín</t>
  </si>
  <si>
    <t>Městská část</t>
  </si>
  <si>
    <t>z toho</t>
  </si>
  <si>
    <t>celkem 1-22</t>
  </si>
  <si>
    <t>celkem 23-57</t>
  </si>
  <si>
    <t>Oček. objem SD</t>
  </si>
  <si>
    <t>PSD 12 %</t>
  </si>
  <si>
    <t>Celkový objem FVz 80% z PSD</t>
  </si>
  <si>
    <t>DR</t>
  </si>
  <si>
    <t xml:space="preserve"> (OBx)</t>
  </si>
  <si>
    <t xml:space="preserve"> (NNDxn-1)</t>
  </si>
  <si>
    <t>(DRx)</t>
  </si>
  <si>
    <t>(NNDx)</t>
  </si>
  <si>
    <t>v tis. Kč</t>
  </si>
  <si>
    <t>v tom smluvní FVz - inflační navýšení (DS)</t>
  </si>
  <si>
    <t xml:space="preserve">Výchozí skutečný objem FVz </t>
  </si>
  <si>
    <t>Počet obyvatel k 1. 1. 2024 dle ČSÚ jen pro informaci</t>
  </si>
  <si>
    <t>srovnání index</t>
  </si>
  <si>
    <t>srovnání na hlavu</t>
  </si>
  <si>
    <t>Posílení FVz 2026 z RUDu
(NPP/ONIVp)</t>
  </si>
  <si>
    <t>Posílení FVz 2026 nad rámec RUD
(NPP/ONIVp)</t>
  </si>
  <si>
    <t>Počet obyvatel 
k 1. 1. 2025 dle Registru obyv. MV ČR</t>
  </si>
  <si>
    <t>Dorovnání výchozího FVz 
ve vazbě 
na predikci SD 
v r. 2026</t>
  </si>
  <si>
    <t>Propočet celkového objemu FVz 2026 (dosavadní model RUD)</t>
  </si>
  <si>
    <t>posílení 1</t>
  </si>
  <si>
    <t>posílení 2</t>
  </si>
  <si>
    <t>CELKEM</t>
  </si>
  <si>
    <t>meziroční srovnání (absolutní meziroční změna)</t>
  </si>
  <si>
    <t>Výchozí 
FVz k MČ 
na rok 2025 (včetně DS)</t>
  </si>
  <si>
    <t>CELKEM FVz k MČ 
na rok 2026</t>
  </si>
  <si>
    <t>ORG</t>
  </si>
  <si>
    <t>Druh dokladu</t>
  </si>
  <si>
    <t>FVz k MČ 
na rok 2026 (dosavadní model RUD)</t>
  </si>
  <si>
    <t>0071650</t>
  </si>
  <si>
    <t>0071642</t>
  </si>
  <si>
    <t xml:space="preserve">Příloha č. 8 k usnesení Rady HMP č.    ze dne     </t>
  </si>
  <si>
    <t>Finanční vztahy k městským částem hl. m. Prahy z rozpočtu vl. hl. m. Prahy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</si>
</sst>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.0"/>
    <numFmt numFmtId="166" formatCode="_-* #,##0\ _K_č_-;\-* #,##0\ _K_č_-;_-* &quot;-&quot;??\ _K_č_-;_-@_-"/>
    <numFmt numFmtId="167" formatCode="0.0"/>
  </numFmts>
  <fonts count="13" x14ac:knownFonts="1">
    <font>
      <sz val="10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i/>
      <u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1FF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5" fillId="0" borderId="0" xfId="0" applyFont="1"/>
    <xf numFmtId="4" fontId="0" fillId="0" borderId="0" xfId="0" applyNumberFormat="1"/>
    <xf numFmtId="0" fontId="9" fillId="0" borderId="0" xfId="0" applyFont="1"/>
    <xf numFmtId="0" fontId="8" fillId="0" borderId="16" xfId="0" applyFont="1" applyBorder="1"/>
    <xf numFmtId="0" fontId="8" fillId="0" borderId="0" xfId="0" applyFont="1"/>
    <xf numFmtId="165" fontId="8" fillId="0" borderId="0" xfId="0" applyNumberFormat="1" applyFont="1"/>
    <xf numFmtId="0" fontId="8" fillId="0" borderId="7" xfId="0" applyFont="1" applyBorder="1"/>
    <xf numFmtId="0" fontId="9" fillId="0" borderId="0" xfId="0" applyFont="1" applyAlignment="1">
      <alignment horizontal="right" indent="1"/>
    </xf>
    <xf numFmtId="0" fontId="8" fillId="0" borderId="21" xfId="0" applyFont="1" applyBorder="1"/>
    <xf numFmtId="0" fontId="8" fillId="0" borderId="8" xfId="0" applyFont="1" applyBorder="1"/>
    <xf numFmtId="0" fontId="3" fillId="0" borderId="0" xfId="0" applyFont="1"/>
    <xf numFmtId="0" fontId="3" fillId="0" borderId="0" xfId="0" applyFont="1" applyAlignment="1">
      <alignment horizontal="right" indent="1"/>
    </xf>
    <xf numFmtId="0" fontId="3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3" fillId="4" borderId="30" xfId="0" applyFont="1" applyFill="1" applyBorder="1" applyAlignment="1">
      <alignment horizontal="center"/>
    </xf>
    <xf numFmtId="166" fontId="10" fillId="0" borderId="0" xfId="1" applyNumberFormat="1" applyFont="1" applyBorder="1" applyAlignment="1">
      <alignment horizontal="right"/>
    </xf>
    <xf numFmtId="3" fontId="11" fillId="0" borderId="18" xfId="0" applyNumberFormat="1" applyFont="1" applyBorder="1" applyAlignment="1">
      <alignment horizontal="right"/>
    </xf>
    <xf numFmtId="0" fontId="10" fillId="0" borderId="0" xfId="0" applyFont="1"/>
    <xf numFmtId="3" fontId="11" fillId="0" borderId="18" xfId="0" applyNumberFormat="1" applyFont="1" applyBorder="1"/>
    <xf numFmtId="3" fontId="9" fillId="0" borderId="5" xfId="1" applyNumberFormat="1" applyFont="1" applyBorder="1" applyAlignment="1">
      <alignment horizontal="right" indent="1"/>
    </xf>
    <xf numFmtId="3" fontId="9" fillId="0" borderId="9" xfId="1" applyNumberFormat="1" applyFont="1" applyBorder="1" applyAlignment="1">
      <alignment horizontal="right" indent="1"/>
    </xf>
    <xf numFmtId="0" fontId="8" fillId="0" borderId="11" xfId="0" applyFont="1" applyBorder="1"/>
    <xf numFmtId="3" fontId="9" fillId="0" borderId="13" xfId="1" applyNumberFormat="1" applyFont="1" applyBorder="1" applyAlignment="1">
      <alignment horizontal="right" indent="1"/>
    </xf>
    <xf numFmtId="0" fontId="8" fillId="0" borderId="28" xfId="0" applyFont="1" applyBorder="1"/>
    <xf numFmtId="4" fontId="1" fillId="0" borderId="0" xfId="0" applyNumberFormat="1" applyFont="1"/>
    <xf numFmtId="0" fontId="8" fillId="2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6" xfId="0" applyBorder="1"/>
    <xf numFmtId="167" fontId="0" fillId="0" borderId="0" xfId="0" applyNumberFormat="1" applyAlignment="1">
      <alignment vertical="center"/>
    </xf>
    <xf numFmtId="167" fontId="2" fillId="0" borderId="17" xfId="0" applyNumberFormat="1" applyFont="1" applyBorder="1" applyAlignment="1">
      <alignment horizontal="right" vertical="center"/>
    </xf>
    <xf numFmtId="167" fontId="2" fillId="0" borderId="7" xfId="0" applyNumberFormat="1" applyFont="1" applyBorder="1" applyAlignment="1">
      <alignment horizontal="right" vertical="center"/>
    </xf>
    <xf numFmtId="167" fontId="2" fillId="0" borderId="8" xfId="0" applyNumberFormat="1" applyFont="1" applyBorder="1" applyAlignment="1">
      <alignment horizontal="right" vertical="center"/>
    </xf>
    <xf numFmtId="167" fontId="2" fillId="0" borderId="11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7" fontId="3" fillId="0" borderId="19" xfId="0" applyNumberFormat="1" applyFont="1" applyBorder="1" applyAlignment="1">
      <alignment horizontal="right" vertical="center"/>
    </xf>
    <xf numFmtId="167" fontId="3" fillId="0" borderId="16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3" fillId="0" borderId="15" xfId="0" applyNumberFormat="1" applyFont="1" applyBorder="1" applyAlignment="1">
      <alignment horizontal="right" vertical="center"/>
    </xf>
    <xf numFmtId="167" fontId="3" fillId="0" borderId="3" xfId="0" applyNumberFormat="1" applyFont="1" applyBorder="1" applyAlignment="1">
      <alignment horizontal="right" vertical="center"/>
    </xf>
    <xf numFmtId="167" fontId="3" fillId="0" borderId="2" xfId="0" applyNumberFormat="1" applyFont="1" applyBorder="1" applyAlignment="1">
      <alignment horizontal="right" vertical="center"/>
    </xf>
    <xf numFmtId="3" fontId="9" fillId="0" borderId="5" xfId="1" applyNumberFormat="1" applyFont="1" applyBorder="1" applyAlignment="1">
      <alignment horizontal="right" vertical="center"/>
    </xf>
    <xf numFmtId="165" fontId="8" fillId="0" borderId="4" xfId="0" applyNumberFormat="1" applyFont="1" applyBorder="1" applyAlignment="1">
      <alignment horizontal="right" vertical="center"/>
    </xf>
    <xf numFmtId="165" fontId="8" fillId="0" borderId="10" xfId="0" applyNumberFormat="1" applyFont="1" applyBorder="1" applyAlignment="1">
      <alignment horizontal="right" vertical="center"/>
    </xf>
    <xf numFmtId="165" fontId="3" fillId="3" borderId="7" xfId="0" applyNumberFormat="1" applyFont="1" applyFill="1" applyBorder="1" applyAlignment="1">
      <alignment horizontal="right" vertical="center"/>
    </xf>
    <xf numFmtId="3" fontId="9" fillId="0" borderId="9" xfId="1" applyNumberFormat="1" applyFont="1" applyBorder="1" applyAlignment="1">
      <alignment horizontal="right" vertical="center"/>
    </xf>
    <xf numFmtId="165" fontId="8" fillId="0" borderId="6" xfId="0" applyNumberFormat="1" applyFont="1" applyBorder="1" applyAlignment="1">
      <alignment horizontal="right" vertical="center"/>
    </xf>
    <xf numFmtId="165" fontId="8" fillId="0" borderId="23" xfId="0" applyNumberFormat="1" applyFont="1" applyBorder="1" applyAlignment="1">
      <alignment horizontal="right" vertical="center"/>
    </xf>
    <xf numFmtId="3" fontId="9" fillId="0" borderId="13" xfId="1" applyNumberFormat="1" applyFont="1" applyBorder="1" applyAlignment="1">
      <alignment horizontal="right" vertical="center"/>
    </xf>
    <xf numFmtId="165" fontId="8" fillId="0" borderId="12" xfId="0" applyNumberFormat="1" applyFont="1" applyBorder="1" applyAlignment="1">
      <alignment horizontal="right" vertical="center"/>
    </xf>
    <xf numFmtId="165" fontId="8" fillId="0" borderId="31" xfId="0" applyNumberFormat="1" applyFont="1" applyBorder="1" applyAlignment="1">
      <alignment horizontal="right" vertical="center"/>
    </xf>
    <xf numFmtId="165" fontId="3" fillId="3" borderId="11" xfId="0" applyNumberFormat="1" applyFont="1" applyFill="1" applyBorder="1" applyAlignment="1">
      <alignment horizontal="right" vertical="center"/>
    </xf>
    <xf numFmtId="165" fontId="3" fillId="3" borderId="8" xfId="0" applyNumberFormat="1" applyFont="1" applyFill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3" fontId="3" fillId="0" borderId="25" xfId="1" applyNumberFormat="1" applyFont="1" applyBorder="1" applyAlignment="1">
      <alignment horizontal="right" vertical="center"/>
    </xf>
    <xf numFmtId="165" fontId="8" fillId="0" borderId="18" xfId="0" applyNumberFormat="1" applyFont="1" applyBorder="1" applyAlignment="1">
      <alignment horizontal="right" vertical="center"/>
    </xf>
    <xf numFmtId="165" fontId="8" fillId="0" borderId="24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3" fillId="0" borderId="22" xfId="1" applyNumberFormat="1" applyFont="1" applyBorder="1" applyAlignment="1">
      <alignment horizontal="right" vertical="center"/>
    </xf>
    <xf numFmtId="165" fontId="3" fillId="3" borderId="16" xfId="0" applyNumberFormat="1" applyFont="1" applyFill="1" applyBorder="1" applyAlignment="1">
      <alignment horizontal="right" vertical="center"/>
    </xf>
    <xf numFmtId="165" fontId="3" fillId="0" borderId="19" xfId="0" applyNumberFormat="1" applyFont="1" applyBorder="1" applyAlignment="1">
      <alignment horizontal="right" vertical="center"/>
    </xf>
    <xf numFmtId="165" fontId="3" fillId="0" borderId="25" xfId="0" applyNumberFormat="1" applyFont="1" applyBorder="1" applyAlignment="1">
      <alignment horizontal="right" vertical="center"/>
    </xf>
    <xf numFmtId="165" fontId="3" fillId="0" borderId="18" xfId="0" applyNumberFormat="1" applyFont="1" applyBorder="1" applyAlignment="1">
      <alignment horizontal="right" vertical="center"/>
    </xf>
    <xf numFmtId="165" fontId="3" fillId="0" borderId="24" xfId="0" applyNumberFormat="1" applyFont="1" applyBorder="1" applyAlignment="1">
      <alignment horizontal="right" vertical="center"/>
    </xf>
    <xf numFmtId="0" fontId="8" fillId="5" borderId="1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165" fontId="3" fillId="6" borderId="16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3" fillId="0" borderId="32" xfId="0" applyFont="1" applyBorder="1" applyAlignment="1">
      <alignment horizontal="center" vertical="center" wrapText="1"/>
    </xf>
    <xf numFmtId="0" fontId="0" fillId="0" borderId="25" xfId="0" applyBorder="1"/>
    <xf numFmtId="0" fontId="3" fillId="0" borderId="33" xfId="0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/>
    <xf numFmtId="167" fontId="2" fillId="0" borderId="20" xfId="0" applyNumberFormat="1" applyFont="1" applyBorder="1" applyAlignment="1">
      <alignment horizontal="right" vertical="center"/>
    </xf>
    <xf numFmtId="167" fontId="2" fillId="0" borderId="5" xfId="0" applyNumberFormat="1" applyFont="1" applyBorder="1" applyAlignment="1">
      <alignment horizontal="right" vertical="center"/>
    </xf>
    <xf numFmtId="167" fontId="2" fillId="0" borderId="9" xfId="0" applyNumberFormat="1" applyFont="1" applyBorder="1" applyAlignment="1">
      <alignment horizontal="right" vertical="center"/>
    </xf>
    <xf numFmtId="167" fontId="2" fillId="0" borderId="13" xfId="0" applyNumberFormat="1" applyFont="1" applyBorder="1" applyAlignment="1">
      <alignment horizontal="right" vertical="center"/>
    </xf>
    <xf numFmtId="165" fontId="2" fillId="0" borderId="34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center" wrapText="1"/>
    </xf>
    <xf numFmtId="0" fontId="0" fillId="0" borderId="0" xfId="0" applyBorder="1"/>
    <xf numFmtId="0" fontId="4" fillId="0" borderId="28" xfId="0" applyFont="1" applyBorder="1" applyAlignment="1">
      <alignment horizont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39" xfId="0" applyBorder="1"/>
    <xf numFmtId="0" fontId="4" fillId="0" borderId="40" xfId="0" applyFont="1" applyBorder="1"/>
    <xf numFmtId="0" fontId="9" fillId="0" borderId="41" xfId="0" applyFont="1" applyBorder="1"/>
    <xf numFmtId="0" fontId="9" fillId="0" borderId="40" xfId="0" applyFont="1" applyBorder="1"/>
    <xf numFmtId="0" fontId="0" fillId="0" borderId="34" xfId="0" applyBorder="1"/>
    <xf numFmtId="0" fontId="8" fillId="0" borderId="29" xfId="0" applyFont="1" applyBorder="1" applyAlignment="1">
      <alignment horizontal="center" wrapText="1"/>
    </xf>
    <xf numFmtId="0" fontId="9" fillId="0" borderId="42" xfId="0" applyFont="1" applyBorder="1"/>
    <xf numFmtId="165" fontId="8" fillId="0" borderId="43" xfId="0" applyNumberFormat="1" applyFont="1" applyBorder="1" applyAlignment="1">
      <alignment horizontal="right" vertical="center"/>
    </xf>
    <xf numFmtId="0" fontId="0" fillId="0" borderId="44" xfId="0" applyBorder="1"/>
    <xf numFmtId="165" fontId="2" fillId="0" borderId="37" xfId="0" applyNumberFormat="1" applyFont="1" applyBorder="1" applyAlignment="1">
      <alignment horizontal="right" vertical="center"/>
    </xf>
    <xf numFmtId="165" fontId="2" fillId="0" borderId="36" xfId="0" applyNumberFormat="1" applyFont="1" applyBorder="1" applyAlignment="1">
      <alignment horizontal="right" vertical="center"/>
    </xf>
    <xf numFmtId="165" fontId="2" fillId="0" borderId="45" xfId="0" applyNumberFormat="1" applyFont="1" applyBorder="1" applyAlignment="1">
      <alignment horizontal="right" vertical="center"/>
    </xf>
    <xf numFmtId="165" fontId="3" fillId="0" borderId="46" xfId="0" applyNumberFormat="1" applyFont="1" applyBorder="1" applyAlignment="1">
      <alignment horizontal="right" vertical="center"/>
    </xf>
    <xf numFmtId="0" fontId="3" fillId="0" borderId="1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165" fontId="3" fillId="6" borderId="11" xfId="0" applyNumberFormat="1" applyFont="1" applyFill="1" applyBorder="1" applyAlignment="1">
      <alignment horizontal="right" vertical="center"/>
    </xf>
    <xf numFmtId="165" fontId="3" fillId="6" borderId="8" xfId="0" applyNumberFormat="1" applyFont="1" applyFill="1" applyBorder="1" applyAlignment="1">
      <alignment horizontal="right" vertical="center"/>
    </xf>
    <xf numFmtId="165" fontId="3" fillId="0" borderId="35" xfId="0" applyNumberFormat="1" applyFont="1" applyBorder="1" applyAlignment="1">
      <alignment horizontal="right" vertical="center"/>
    </xf>
    <xf numFmtId="165" fontId="8" fillId="0" borderId="46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wrapText="1"/>
    </xf>
    <xf numFmtId="49" fontId="3" fillId="0" borderId="17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wrapText="1"/>
    </xf>
    <xf numFmtId="165" fontId="8" fillId="0" borderId="11" xfId="0" applyNumberFormat="1" applyFont="1" applyBorder="1" applyAlignment="1">
      <alignment horizontal="right" vertical="center"/>
    </xf>
    <xf numFmtId="165" fontId="8" fillId="0" borderId="7" xfId="0" applyNumberFormat="1" applyFont="1" applyBorder="1" applyAlignment="1">
      <alignment horizontal="right" vertical="center"/>
    </xf>
    <xf numFmtId="165" fontId="8" fillId="0" borderId="8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/>
    <xf numFmtId="0" fontId="0" fillId="0" borderId="0" xfId="0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C1FF"/>
      <color rgb="FFFFE1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718A7-C879-4E11-A09F-B54AA1165575}">
  <sheetPr>
    <pageSetUpPr fitToPage="1"/>
  </sheetPr>
  <dimension ref="A1:L85"/>
  <sheetViews>
    <sheetView tabSelected="1" workbookViewId="0">
      <selection activeCell="Q63" sqref="Q63"/>
    </sheetView>
  </sheetViews>
  <sheetFormatPr defaultRowHeight="12.75" x14ac:dyDescent="0.2"/>
  <cols>
    <col min="1" max="1" width="15.28515625" customWidth="1"/>
    <col min="2" max="2" width="12.42578125" hidden="1" customWidth="1"/>
    <col min="3" max="3" width="12.42578125" bestFit="1" customWidth="1"/>
    <col min="4" max="4" width="12.85546875" bestFit="1" customWidth="1"/>
    <col min="5" max="5" width="14.85546875" bestFit="1" customWidth="1"/>
    <col min="6" max="6" width="12.85546875" style="1" bestFit="1" customWidth="1"/>
    <col min="7" max="7" width="13.140625" customWidth="1"/>
    <col min="8" max="8" width="10.85546875" style="84" bestFit="1" customWidth="1"/>
    <col min="9" max="9" width="11.140625" style="84" bestFit="1" customWidth="1"/>
    <col min="10" max="10" width="10.28515625" bestFit="1" customWidth="1"/>
    <col min="11" max="11" width="7.7109375" hidden="1" customWidth="1"/>
    <col min="12" max="12" width="7.85546875" hidden="1" customWidth="1"/>
  </cols>
  <sheetData>
    <row r="1" spans="1:12" ht="15.75" x14ac:dyDescent="0.25">
      <c r="A1" s="134" t="s">
        <v>91</v>
      </c>
      <c r="B1" s="135"/>
      <c r="C1" s="135"/>
      <c r="D1" s="135"/>
      <c r="E1" s="135"/>
      <c r="F1" s="135"/>
      <c r="G1" s="135"/>
      <c r="H1" s="135"/>
      <c r="I1" s="135"/>
      <c r="J1" s="135"/>
    </row>
    <row r="3" spans="1:12" ht="15.75" x14ac:dyDescent="0.25">
      <c r="A3" s="132" t="s">
        <v>92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x14ac:dyDescent="0.2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x14ac:dyDescent="0.2">
      <c r="A5" s="82"/>
      <c r="B5" s="82"/>
      <c r="C5" s="82"/>
      <c r="D5" s="82"/>
      <c r="E5" s="82"/>
      <c r="F5" s="82"/>
      <c r="G5" s="82"/>
      <c r="H5" s="83"/>
      <c r="I5" s="83"/>
      <c r="J5" s="82"/>
      <c r="K5" s="82"/>
      <c r="L5" s="82"/>
    </row>
    <row r="6" spans="1:12" ht="13.5" thickBot="1" x14ac:dyDescent="0.25">
      <c r="J6" s="18" t="s">
        <v>69</v>
      </c>
    </row>
    <row r="7" spans="1:12" ht="62.25" customHeight="1" thickBot="1" x14ac:dyDescent="0.25">
      <c r="A7" s="30" t="s">
        <v>57</v>
      </c>
      <c r="B7" s="31" t="s">
        <v>72</v>
      </c>
      <c r="C7" s="32" t="s">
        <v>77</v>
      </c>
      <c r="D7" s="32" t="s">
        <v>84</v>
      </c>
      <c r="E7" s="32" t="s">
        <v>78</v>
      </c>
      <c r="F7" s="33" t="s">
        <v>88</v>
      </c>
      <c r="G7" s="74" t="s">
        <v>75</v>
      </c>
      <c r="H7" s="74" t="s">
        <v>76</v>
      </c>
      <c r="I7" s="75" t="s">
        <v>85</v>
      </c>
      <c r="J7" s="80" t="s">
        <v>83</v>
      </c>
      <c r="K7" s="78" t="s">
        <v>73</v>
      </c>
      <c r="L7" s="34" t="s">
        <v>74</v>
      </c>
    </row>
    <row r="8" spans="1:12" ht="13.5" thickBot="1" x14ac:dyDescent="0.25">
      <c r="A8" s="91"/>
      <c r="B8" s="93"/>
      <c r="C8" s="94" t="s">
        <v>65</v>
      </c>
      <c r="D8" s="94" t="s">
        <v>66</v>
      </c>
      <c r="E8" s="95" t="s">
        <v>67</v>
      </c>
      <c r="F8" s="119" t="s">
        <v>68</v>
      </c>
      <c r="G8" s="127" t="s">
        <v>80</v>
      </c>
      <c r="H8" s="121" t="s">
        <v>81</v>
      </c>
      <c r="I8" s="96"/>
      <c r="J8" s="108"/>
      <c r="K8" s="79"/>
      <c r="L8" s="35"/>
    </row>
    <row r="9" spans="1:12" s="85" customFormat="1" x14ac:dyDescent="0.2">
      <c r="A9" s="123" t="s">
        <v>86</v>
      </c>
      <c r="B9" s="97"/>
      <c r="C9" s="105"/>
      <c r="D9" s="98"/>
      <c r="E9" s="99"/>
      <c r="F9" s="124" t="s">
        <v>90</v>
      </c>
      <c r="G9" s="128" t="s">
        <v>89</v>
      </c>
      <c r="H9" s="125" t="s">
        <v>89</v>
      </c>
      <c r="I9" s="113"/>
      <c r="J9" s="100"/>
      <c r="K9" s="92"/>
      <c r="L9" s="92"/>
    </row>
    <row r="10" spans="1:12" ht="13.5" thickBot="1" x14ac:dyDescent="0.25">
      <c r="A10" s="126" t="s">
        <v>87</v>
      </c>
      <c r="B10" s="101"/>
      <c r="C10" s="106"/>
      <c r="D10" s="102"/>
      <c r="E10" s="103"/>
      <c r="F10" s="120">
        <v>2</v>
      </c>
      <c r="G10" s="120">
        <v>2</v>
      </c>
      <c r="H10" s="122">
        <v>2</v>
      </c>
      <c r="I10" s="114"/>
      <c r="J10" s="104"/>
    </row>
    <row r="11" spans="1:12" x14ac:dyDescent="0.2">
      <c r="A11" s="26" t="s">
        <v>0</v>
      </c>
      <c r="B11" s="27">
        <v>28718</v>
      </c>
      <c r="C11" s="55">
        <v>32860</v>
      </c>
      <c r="D11" s="56">
        <v>134059.5</v>
      </c>
      <c r="E11" s="57">
        <v>8199.7999999999993</v>
      </c>
      <c r="F11" s="58">
        <f>E11+D11</f>
        <v>142259.29999999999</v>
      </c>
      <c r="G11" s="129">
        <v>50903.6</v>
      </c>
      <c r="H11" s="56">
        <v>18958</v>
      </c>
      <c r="I11" s="115">
        <f>F11+G11+H11</f>
        <v>212120.9</v>
      </c>
      <c r="J11" s="109">
        <f t="shared" ref="J11:J42" si="0">E11+G11+H11</f>
        <v>78061.399999999994</v>
      </c>
      <c r="K11" s="86" t="e">
        <f>#REF!/D11*100</f>
        <v>#REF!</v>
      </c>
      <c r="L11" s="37" t="e">
        <f>#REF!/C11</f>
        <v>#REF!</v>
      </c>
    </row>
    <row r="12" spans="1:12" x14ac:dyDescent="0.2">
      <c r="A12" s="8" t="s">
        <v>1</v>
      </c>
      <c r="B12" s="24">
        <v>51171</v>
      </c>
      <c r="C12" s="48">
        <v>56578</v>
      </c>
      <c r="D12" s="49">
        <v>229357</v>
      </c>
      <c r="E12" s="50">
        <v>14118.4</v>
      </c>
      <c r="F12" s="51">
        <f t="shared" ref="F12:F67" si="1">E12+D12</f>
        <v>243475.4</v>
      </c>
      <c r="G12" s="130">
        <v>80868.600000000006</v>
      </c>
      <c r="H12" s="49">
        <v>26291.7</v>
      </c>
      <c r="I12" s="115">
        <f t="shared" ref="I12:I67" si="2">F12+G12+H12</f>
        <v>350635.7</v>
      </c>
      <c r="J12" s="110">
        <f t="shared" si="0"/>
        <v>121278.7</v>
      </c>
      <c r="K12" s="87" t="e">
        <f>#REF!/D12*100</f>
        <v>#REF!</v>
      </c>
      <c r="L12" s="38" t="e">
        <f>#REF!/C12</f>
        <v>#REF!</v>
      </c>
    </row>
    <row r="13" spans="1:12" x14ac:dyDescent="0.2">
      <c r="A13" s="8" t="s">
        <v>2</v>
      </c>
      <c r="B13" s="24">
        <v>80761</v>
      </c>
      <c r="C13" s="48">
        <v>88780</v>
      </c>
      <c r="D13" s="49">
        <v>357861.6</v>
      </c>
      <c r="E13" s="50">
        <v>22154</v>
      </c>
      <c r="F13" s="51">
        <f t="shared" si="1"/>
        <v>380015.6</v>
      </c>
      <c r="G13" s="130">
        <v>114397.4</v>
      </c>
      <c r="H13" s="49">
        <v>33457.5</v>
      </c>
      <c r="I13" s="115">
        <f t="shared" si="2"/>
        <v>527870.5</v>
      </c>
      <c r="J13" s="110">
        <f t="shared" si="0"/>
        <v>170008.9</v>
      </c>
      <c r="K13" s="87" t="e">
        <f>#REF!/D13*100</f>
        <v>#REF!</v>
      </c>
      <c r="L13" s="38" t="e">
        <f>#REF!/C13</f>
        <v>#REF!</v>
      </c>
    </row>
    <row r="14" spans="1:12" x14ac:dyDescent="0.2">
      <c r="A14" s="8" t="s">
        <v>3</v>
      </c>
      <c r="B14" s="24">
        <v>135386</v>
      </c>
      <c r="C14" s="48">
        <v>143958</v>
      </c>
      <c r="D14" s="49">
        <v>620013.19999999995</v>
      </c>
      <c r="E14" s="50">
        <v>35923</v>
      </c>
      <c r="F14" s="51">
        <f t="shared" si="1"/>
        <v>655936.19999999995</v>
      </c>
      <c r="G14" s="130">
        <v>218898.4</v>
      </c>
      <c r="H14" s="49">
        <v>61598.8</v>
      </c>
      <c r="I14" s="115">
        <f t="shared" si="2"/>
        <v>936433.4</v>
      </c>
      <c r="J14" s="110">
        <f t="shared" si="0"/>
        <v>316420.2</v>
      </c>
      <c r="K14" s="87" t="e">
        <f>#REF!/D14*100</f>
        <v>#REF!</v>
      </c>
      <c r="L14" s="38" t="e">
        <f>#REF!/C14</f>
        <v>#REF!</v>
      </c>
    </row>
    <row r="15" spans="1:12" x14ac:dyDescent="0.2">
      <c r="A15" s="8" t="s">
        <v>4</v>
      </c>
      <c r="B15" s="24">
        <v>95000</v>
      </c>
      <c r="C15" s="48">
        <v>104515</v>
      </c>
      <c r="D15" s="49">
        <v>420816.3</v>
      </c>
      <c r="E15" s="50">
        <v>26080.5</v>
      </c>
      <c r="F15" s="51">
        <f t="shared" si="1"/>
        <v>446896.8</v>
      </c>
      <c r="G15" s="130">
        <v>138530.79999999999</v>
      </c>
      <c r="H15" s="49">
        <v>39401.9</v>
      </c>
      <c r="I15" s="115">
        <f t="shared" si="2"/>
        <v>624829.5</v>
      </c>
      <c r="J15" s="110">
        <f t="shared" si="0"/>
        <v>204013.19999999998</v>
      </c>
      <c r="K15" s="87" t="e">
        <f>#REF!/D15*100</f>
        <v>#REF!</v>
      </c>
      <c r="L15" s="38" t="e">
        <f>#REF!/C15</f>
        <v>#REF!</v>
      </c>
    </row>
    <row r="16" spans="1:12" x14ac:dyDescent="0.2">
      <c r="A16" s="8" t="s">
        <v>5</v>
      </c>
      <c r="B16" s="24">
        <v>108278</v>
      </c>
      <c r="C16" s="48">
        <v>116589</v>
      </c>
      <c r="D16" s="49">
        <v>567737.9</v>
      </c>
      <c r="E16" s="50">
        <v>29093.4</v>
      </c>
      <c r="F16" s="51">
        <f t="shared" si="1"/>
        <v>596831.30000000005</v>
      </c>
      <c r="G16" s="130">
        <v>186290.6</v>
      </c>
      <c r="H16" s="49">
        <v>51801.8</v>
      </c>
      <c r="I16" s="115">
        <f t="shared" si="2"/>
        <v>834923.70000000007</v>
      </c>
      <c r="J16" s="110">
        <f t="shared" si="0"/>
        <v>267185.8</v>
      </c>
      <c r="K16" s="87" t="e">
        <f>#REF!/D16*100</f>
        <v>#REF!</v>
      </c>
      <c r="L16" s="38" t="e">
        <f>#REF!/C16</f>
        <v>#REF!</v>
      </c>
    </row>
    <row r="17" spans="1:12" x14ac:dyDescent="0.2">
      <c r="A17" s="8" t="s">
        <v>6</v>
      </c>
      <c r="B17" s="24">
        <v>47350</v>
      </c>
      <c r="C17" s="48">
        <v>51398</v>
      </c>
      <c r="D17" s="49">
        <v>216802.6</v>
      </c>
      <c r="E17" s="50">
        <v>12825.7</v>
      </c>
      <c r="F17" s="51">
        <f t="shared" si="1"/>
        <v>229628.30000000002</v>
      </c>
      <c r="G17" s="130">
        <v>79026.7</v>
      </c>
      <c r="H17" s="49">
        <v>21972.3</v>
      </c>
      <c r="I17" s="115">
        <f t="shared" si="2"/>
        <v>330627.3</v>
      </c>
      <c r="J17" s="110">
        <f t="shared" si="0"/>
        <v>113824.7</v>
      </c>
      <c r="K17" s="87" t="e">
        <f>#REF!/D17*100</f>
        <v>#REF!</v>
      </c>
      <c r="L17" s="38" t="e">
        <f>#REF!/C17</f>
        <v>#REF!</v>
      </c>
    </row>
    <row r="18" spans="1:12" x14ac:dyDescent="0.2">
      <c r="A18" s="8" t="s">
        <v>7</v>
      </c>
      <c r="B18" s="24">
        <v>110955</v>
      </c>
      <c r="C18" s="48">
        <v>118811</v>
      </c>
      <c r="D18" s="49">
        <v>593101.9</v>
      </c>
      <c r="E18" s="50">
        <v>29647.8</v>
      </c>
      <c r="F18" s="51">
        <f t="shared" si="1"/>
        <v>622749.70000000007</v>
      </c>
      <c r="G18" s="130">
        <v>177810.1</v>
      </c>
      <c r="H18" s="49">
        <v>54257.3</v>
      </c>
      <c r="I18" s="115">
        <f t="shared" si="2"/>
        <v>854817.10000000009</v>
      </c>
      <c r="J18" s="110">
        <f t="shared" si="0"/>
        <v>261715.20000000001</v>
      </c>
      <c r="K18" s="87" t="e">
        <f>#REF!/D18*100</f>
        <v>#REF!</v>
      </c>
      <c r="L18" s="38" t="e">
        <f>#REF!/C18</f>
        <v>#REF!</v>
      </c>
    </row>
    <row r="19" spans="1:12" x14ac:dyDescent="0.2">
      <c r="A19" s="8" t="s">
        <v>8</v>
      </c>
      <c r="B19" s="24">
        <v>67067</v>
      </c>
      <c r="C19" s="48">
        <v>72840</v>
      </c>
      <c r="D19" s="49">
        <v>288212</v>
      </c>
      <c r="E19" s="50">
        <v>18176.3</v>
      </c>
      <c r="F19" s="51">
        <f t="shared" si="1"/>
        <v>306388.3</v>
      </c>
      <c r="G19" s="130">
        <v>86661.2</v>
      </c>
      <c r="H19" s="49">
        <v>22806.3</v>
      </c>
      <c r="I19" s="115">
        <f t="shared" si="2"/>
        <v>415855.8</v>
      </c>
      <c r="J19" s="110">
        <f t="shared" si="0"/>
        <v>127643.8</v>
      </c>
      <c r="K19" s="87" t="e">
        <f>#REF!/D19*100</f>
        <v>#REF!</v>
      </c>
      <c r="L19" s="38" t="e">
        <f>#REF!/C19</f>
        <v>#REF!</v>
      </c>
    </row>
    <row r="20" spans="1:12" x14ac:dyDescent="0.2">
      <c r="A20" s="8" t="s">
        <v>9</v>
      </c>
      <c r="B20" s="24">
        <v>117999</v>
      </c>
      <c r="C20" s="48">
        <v>126489</v>
      </c>
      <c r="D20" s="49">
        <v>530917.30000000005</v>
      </c>
      <c r="E20" s="50">
        <v>31563.8</v>
      </c>
      <c r="F20" s="51">
        <f t="shared" si="1"/>
        <v>562481.10000000009</v>
      </c>
      <c r="G20" s="130">
        <v>170213.9</v>
      </c>
      <c r="H20" s="49">
        <v>47367.1</v>
      </c>
      <c r="I20" s="115">
        <f t="shared" si="2"/>
        <v>780062.10000000009</v>
      </c>
      <c r="J20" s="110">
        <f t="shared" si="0"/>
        <v>249144.8</v>
      </c>
      <c r="K20" s="87" t="e">
        <f>#REF!/D20*100</f>
        <v>#REF!</v>
      </c>
      <c r="L20" s="38" t="e">
        <f>#REF!/C20</f>
        <v>#REF!</v>
      </c>
    </row>
    <row r="21" spans="1:12" x14ac:dyDescent="0.2">
      <c r="A21" s="8" t="s">
        <v>10</v>
      </c>
      <c r="B21" s="24">
        <v>79270</v>
      </c>
      <c r="C21" s="48">
        <v>83224</v>
      </c>
      <c r="D21" s="49">
        <v>405552.9</v>
      </c>
      <c r="E21" s="50">
        <v>20767.5</v>
      </c>
      <c r="F21" s="51">
        <f t="shared" si="1"/>
        <v>426320.4</v>
      </c>
      <c r="G21" s="130">
        <v>146519.20000000001</v>
      </c>
      <c r="H21" s="49">
        <v>39589.199999999997</v>
      </c>
      <c r="I21" s="115">
        <f t="shared" si="2"/>
        <v>612428.80000000005</v>
      </c>
      <c r="J21" s="110">
        <f t="shared" si="0"/>
        <v>206875.90000000002</v>
      </c>
      <c r="K21" s="87" t="e">
        <f>#REF!/D21*100</f>
        <v>#REF!</v>
      </c>
      <c r="L21" s="38" t="e">
        <f>#REF!/C21</f>
        <v>#REF!</v>
      </c>
    </row>
    <row r="22" spans="1:12" x14ac:dyDescent="0.2">
      <c r="A22" s="8" t="s">
        <v>11</v>
      </c>
      <c r="B22" s="24">
        <v>60072</v>
      </c>
      <c r="C22" s="48">
        <v>62570</v>
      </c>
      <c r="D22" s="49">
        <v>338320.5</v>
      </c>
      <c r="E22" s="50">
        <v>15613.6</v>
      </c>
      <c r="F22" s="51">
        <f t="shared" si="1"/>
        <v>353934.1</v>
      </c>
      <c r="G22" s="130">
        <v>114013.4</v>
      </c>
      <c r="H22" s="49">
        <v>32171.200000000001</v>
      </c>
      <c r="I22" s="115">
        <f t="shared" si="2"/>
        <v>500118.7</v>
      </c>
      <c r="J22" s="110">
        <f t="shared" si="0"/>
        <v>161798.20000000001</v>
      </c>
      <c r="K22" s="87" t="e">
        <f>#REF!/D22*100</f>
        <v>#REF!</v>
      </c>
      <c r="L22" s="38" t="e">
        <f>#REF!/C22</f>
        <v>#REF!</v>
      </c>
    </row>
    <row r="23" spans="1:12" x14ac:dyDescent="0.2">
      <c r="A23" s="8" t="s">
        <v>12</v>
      </c>
      <c r="B23" s="24">
        <v>65359</v>
      </c>
      <c r="C23" s="48">
        <v>70391</v>
      </c>
      <c r="D23" s="49">
        <v>358632.4</v>
      </c>
      <c r="E23" s="50">
        <v>17565.2</v>
      </c>
      <c r="F23" s="51">
        <f t="shared" si="1"/>
        <v>376197.60000000003</v>
      </c>
      <c r="G23" s="130">
        <v>133243.6</v>
      </c>
      <c r="H23" s="49">
        <v>38449.5</v>
      </c>
      <c r="I23" s="115">
        <f t="shared" si="2"/>
        <v>547890.70000000007</v>
      </c>
      <c r="J23" s="110">
        <f t="shared" si="0"/>
        <v>189258.30000000002</v>
      </c>
      <c r="K23" s="87" t="e">
        <f>#REF!/D23*100</f>
        <v>#REF!</v>
      </c>
      <c r="L23" s="38" t="e">
        <f>#REF!/C23</f>
        <v>#REF!</v>
      </c>
    </row>
    <row r="24" spans="1:12" x14ac:dyDescent="0.2">
      <c r="A24" s="8" t="s">
        <v>13</v>
      </c>
      <c r="B24" s="24">
        <v>50222</v>
      </c>
      <c r="C24" s="48">
        <v>52892</v>
      </c>
      <c r="D24" s="49">
        <v>256107.9</v>
      </c>
      <c r="E24" s="50">
        <v>13198.6</v>
      </c>
      <c r="F24" s="51">
        <f t="shared" si="1"/>
        <v>269306.5</v>
      </c>
      <c r="G24" s="130">
        <v>82479.5</v>
      </c>
      <c r="H24" s="49">
        <v>23413.9</v>
      </c>
      <c r="I24" s="115">
        <f t="shared" si="2"/>
        <v>375199.9</v>
      </c>
      <c r="J24" s="110">
        <f t="shared" si="0"/>
        <v>119092</v>
      </c>
      <c r="K24" s="87" t="e">
        <f>#REF!/D24*100</f>
        <v>#REF!</v>
      </c>
      <c r="L24" s="38" t="e">
        <f>#REF!/C24</f>
        <v>#REF!</v>
      </c>
    </row>
    <row r="25" spans="1:12" x14ac:dyDescent="0.2">
      <c r="A25" s="8" t="s">
        <v>14</v>
      </c>
      <c r="B25" s="24">
        <v>35797</v>
      </c>
      <c r="C25" s="48">
        <v>37434</v>
      </c>
      <c r="D25" s="49">
        <v>177955.6</v>
      </c>
      <c r="E25" s="50">
        <v>9341.2000000000007</v>
      </c>
      <c r="F25" s="51">
        <f t="shared" si="1"/>
        <v>187296.80000000002</v>
      </c>
      <c r="G25" s="130">
        <v>63904.7</v>
      </c>
      <c r="H25" s="49">
        <v>18419.5</v>
      </c>
      <c r="I25" s="115">
        <f t="shared" si="2"/>
        <v>269621</v>
      </c>
      <c r="J25" s="110">
        <f t="shared" si="0"/>
        <v>91665.4</v>
      </c>
      <c r="K25" s="87" t="e">
        <f>#REF!/D25*100</f>
        <v>#REF!</v>
      </c>
      <c r="L25" s="38" t="e">
        <f>#REF!/C25</f>
        <v>#REF!</v>
      </c>
    </row>
    <row r="26" spans="1:12" x14ac:dyDescent="0.2">
      <c r="A26" s="8" t="s">
        <v>15</v>
      </c>
      <c r="B26" s="24">
        <v>8708</v>
      </c>
      <c r="C26" s="48">
        <v>9136</v>
      </c>
      <c r="D26" s="49">
        <v>62608.7</v>
      </c>
      <c r="E26" s="50">
        <v>2279.8000000000002</v>
      </c>
      <c r="F26" s="51">
        <f t="shared" si="1"/>
        <v>64888.5</v>
      </c>
      <c r="G26" s="130">
        <v>17920.8</v>
      </c>
      <c r="H26" s="49">
        <v>5194.3</v>
      </c>
      <c r="I26" s="115">
        <f t="shared" si="2"/>
        <v>88003.6</v>
      </c>
      <c r="J26" s="110">
        <f t="shared" si="0"/>
        <v>25394.899999999998</v>
      </c>
      <c r="K26" s="87" t="e">
        <f>#REF!/D26*100</f>
        <v>#REF!</v>
      </c>
      <c r="L26" s="38" t="e">
        <f>#REF!/C26</f>
        <v>#REF!</v>
      </c>
    </row>
    <row r="27" spans="1:12" x14ac:dyDescent="0.2">
      <c r="A27" s="8" t="s">
        <v>16</v>
      </c>
      <c r="B27" s="24">
        <v>24048</v>
      </c>
      <c r="C27" s="48">
        <v>25292</v>
      </c>
      <c r="D27" s="49">
        <v>114301</v>
      </c>
      <c r="E27" s="50">
        <v>6311.3</v>
      </c>
      <c r="F27" s="51">
        <f t="shared" si="1"/>
        <v>120612.3</v>
      </c>
      <c r="G27" s="130">
        <v>45258</v>
      </c>
      <c r="H27" s="49">
        <v>12751.9</v>
      </c>
      <c r="I27" s="115">
        <f t="shared" si="2"/>
        <v>178622.19999999998</v>
      </c>
      <c r="J27" s="110">
        <f t="shared" si="0"/>
        <v>64321.200000000004</v>
      </c>
      <c r="K27" s="87" t="e">
        <f>#REF!/D27*100</f>
        <v>#REF!</v>
      </c>
      <c r="L27" s="38" t="e">
        <f>#REF!/C27</f>
        <v>#REF!</v>
      </c>
    </row>
    <row r="28" spans="1:12" x14ac:dyDescent="0.2">
      <c r="A28" s="8" t="s">
        <v>17</v>
      </c>
      <c r="B28" s="24">
        <v>23254</v>
      </c>
      <c r="C28" s="48">
        <v>24808</v>
      </c>
      <c r="D28" s="49">
        <v>116364.5</v>
      </c>
      <c r="E28" s="50">
        <v>6190.5</v>
      </c>
      <c r="F28" s="51">
        <f t="shared" si="1"/>
        <v>122555</v>
      </c>
      <c r="G28" s="130">
        <v>47708.800000000003</v>
      </c>
      <c r="H28" s="49">
        <v>12570.9</v>
      </c>
      <c r="I28" s="115">
        <f t="shared" si="2"/>
        <v>182834.69999999998</v>
      </c>
      <c r="J28" s="110">
        <f t="shared" si="0"/>
        <v>66470.2</v>
      </c>
      <c r="K28" s="87" t="e">
        <f>#REF!/D28*100</f>
        <v>#REF!</v>
      </c>
      <c r="L28" s="38" t="e">
        <f>#REF!/C28</f>
        <v>#REF!</v>
      </c>
    </row>
    <row r="29" spans="1:12" x14ac:dyDescent="0.2">
      <c r="A29" s="8" t="s">
        <v>18</v>
      </c>
      <c r="B29" s="24">
        <v>7634</v>
      </c>
      <c r="C29" s="48">
        <v>8139</v>
      </c>
      <c r="D29" s="49">
        <v>54405.3</v>
      </c>
      <c r="E29" s="50">
        <v>2031</v>
      </c>
      <c r="F29" s="51">
        <f t="shared" si="1"/>
        <v>56436.3</v>
      </c>
      <c r="G29" s="130">
        <v>19264.7</v>
      </c>
      <c r="H29" s="49">
        <v>5081.1000000000004</v>
      </c>
      <c r="I29" s="115">
        <f t="shared" si="2"/>
        <v>80782.100000000006</v>
      </c>
      <c r="J29" s="110">
        <f t="shared" si="0"/>
        <v>26376.800000000003</v>
      </c>
      <c r="K29" s="87" t="e">
        <f>#REF!/D29*100</f>
        <v>#REF!</v>
      </c>
      <c r="L29" s="38" t="e">
        <f>#REF!/C29</f>
        <v>#REF!</v>
      </c>
    </row>
    <row r="30" spans="1:12" x14ac:dyDescent="0.2">
      <c r="A30" s="8" t="s">
        <v>19</v>
      </c>
      <c r="B30" s="24">
        <v>18175</v>
      </c>
      <c r="C30" s="48">
        <v>18154</v>
      </c>
      <c r="D30" s="49">
        <v>118152.6</v>
      </c>
      <c r="E30" s="50">
        <v>4530.1000000000004</v>
      </c>
      <c r="F30" s="51">
        <f t="shared" si="1"/>
        <v>122682.70000000001</v>
      </c>
      <c r="G30" s="130">
        <v>34613.199999999997</v>
      </c>
      <c r="H30" s="49">
        <v>10255</v>
      </c>
      <c r="I30" s="115">
        <f t="shared" si="2"/>
        <v>167550.90000000002</v>
      </c>
      <c r="J30" s="110">
        <f t="shared" si="0"/>
        <v>49398.299999999996</v>
      </c>
      <c r="K30" s="87" t="e">
        <f>#REF!/D30*100</f>
        <v>#REF!</v>
      </c>
      <c r="L30" s="38" t="e">
        <f>#REF!/C30</f>
        <v>#REF!</v>
      </c>
    </row>
    <row r="31" spans="1:12" x14ac:dyDescent="0.2">
      <c r="A31" s="10" t="s">
        <v>20</v>
      </c>
      <c r="B31" s="24">
        <v>10900</v>
      </c>
      <c r="C31" s="48">
        <v>11406</v>
      </c>
      <c r="D31" s="49">
        <v>78978</v>
      </c>
      <c r="E31" s="50">
        <v>2846.3</v>
      </c>
      <c r="F31" s="51">
        <f t="shared" si="1"/>
        <v>81824.3</v>
      </c>
      <c r="G31" s="130">
        <v>23269.4</v>
      </c>
      <c r="H31" s="49">
        <v>6250.8</v>
      </c>
      <c r="I31" s="115">
        <f t="shared" si="2"/>
        <v>111344.50000000001</v>
      </c>
      <c r="J31" s="110">
        <f t="shared" si="0"/>
        <v>32366.5</v>
      </c>
      <c r="K31" s="87" t="e">
        <f>#REF!/D31*100</f>
        <v>#REF!</v>
      </c>
      <c r="L31" s="38" t="e">
        <f>#REF!/C31</f>
        <v>#REF!</v>
      </c>
    </row>
    <row r="32" spans="1:12" ht="13.5" thickBot="1" x14ac:dyDescent="0.25">
      <c r="A32" s="8" t="s">
        <v>21</v>
      </c>
      <c r="B32" s="24">
        <v>14586</v>
      </c>
      <c r="C32" s="48">
        <v>15687</v>
      </c>
      <c r="D32" s="49">
        <v>99901.9</v>
      </c>
      <c r="E32" s="50">
        <v>3914.5</v>
      </c>
      <c r="F32" s="51">
        <f t="shared" si="1"/>
        <v>103816.4</v>
      </c>
      <c r="G32" s="130">
        <v>33798.699999999997</v>
      </c>
      <c r="H32" s="49">
        <v>9549.9</v>
      </c>
      <c r="I32" s="115">
        <f t="shared" si="2"/>
        <v>147164.99999999997</v>
      </c>
      <c r="J32" s="110">
        <f t="shared" si="0"/>
        <v>47263.1</v>
      </c>
      <c r="K32" s="88" t="e">
        <f>#REF!/D32*100</f>
        <v>#REF!</v>
      </c>
      <c r="L32" s="39" t="e">
        <f>#REF!/C32</f>
        <v>#REF!</v>
      </c>
    </row>
    <row r="33" spans="1:12" x14ac:dyDescent="0.2">
      <c r="A33" s="26" t="s">
        <v>22</v>
      </c>
      <c r="B33" s="27">
        <v>2603</v>
      </c>
      <c r="C33" s="55">
        <v>2789</v>
      </c>
      <c r="D33" s="56">
        <v>18186.8</v>
      </c>
      <c r="E33" s="57">
        <v>696</v>
      </c>
      <c r="F33" s="58">
        <f t="shared" si="1"/>
        <v>18882.8</v>
      </c>
      <c r="G33" s="129">
        <v>7472.5</v>
      </c>
      <c r="H33" s="56">
        <v>2302.1</v>
      </c>
      <c r="I33" s="115">
        <f t="shared" si="2"/>
        <v>28657.399999999998</v>
      </c>
      <c r="J33" s="110">
        <f t="shared" si="0"/>
        <v>10470.6</v>
      </c>
      <c r="K33" s="89" t="e">
        <f>#REF!/D33*100</f>
        <v>#REF!</v>
      </c>
      <c r="L33" s="40" t="e">
        <f>#REF!/C33</f>
        <v>#REF!</v>
      </c>
    </row>
    <row r="34" spans="1:12" x14ac:dyDescent="0.2">
      <c r="A34" s="8" t="s">
        <v>23</v>
      </c>
      <c r="B34" s="24">
        <v>752</v>
      </c>
      <c r="C34" s="48">
        <v>785</v>
      </c>
      <c r="D34" s="49">
        <v>5081.8</v>
      </c>
      <c r="E34" s="50">
        <v>195.9</v>
      </c>
      <c r="F34" s="51">
        <f t="shared" si="1"/>
        <v>5277.7</v>
      </c>
      <c r="G34" s="130">
        <v>0</v>
      </c>
      <c r="H34" s="49">
        <v>0</v>
      </c>
      <c r="I34" s="115">
        <f t="shared" si="2"/>
        <v>5277.7</v>
      </c>
      <c r="J34" s="110">
        <f t="shared" si="0"/>
        <v>195.9</v>
      </c>
      <c r="K34" s="89" t="e">
        <f>#REF!/D34*100</f>
        <v>#REF!</v>
      </c>
      <c r="L34" s="40" t="e">
        <f>#REF!/C34</f>
        <v>#REF!</v>
      </c>
    </row>
    <row r="35" spans="1:12" x14ac:dyDescent="0.2">
      <c r="A35" s="8" t="s">
        <v>24</v>
      </c>
      <c r="B35" s="24">
        <v>2105</v>
      </c>
      <c r="C35" s="48">
        <v>2276</v>
      </c>
      <c r="D35" s="49">
        <f>13127+15035.8</f>
        <v>28162.799999999999</v>
      </c>
      <c r="E35" s="50">
        <v>567.9</v>
      </c>
      <c r="F35" s="51">
        <f t="shared" si="1"/>
        <v>28730.7</v>
      </c>
      <c r="G35" s="130">
        <v>1655.9</v>
      </c>
      <c r="H35" s="49">
        <v>606.29999999999995</v>
      </c>
      <c r="I35" s="115">
        <f t="shared" si="2"/>
        <v>30992.9</v>
      </c>
      <c r="J35" s="110">
        <f t="shared" si="0"/>
        <v>2830.1000000000004</v>
      </c>
      <c r="K35" s="89" t="e">
        <f>#REF!/D35*100</f>
        <v>#REF!</v>
      </c>
      <c r="L35" s="40" t="e">
        <f>#REF!/C35</f>
        <v>#REF!</v>
      </c>
    </row>
    <row r="36" spans="1:12" x14ac:dyDescent="0.2">
      <c r="A36" s="8" t="s">
        <v>25</v>
      </c>
      <c r="B36" s="24">
        <v>12544</v>
      </c>
      <c r="C36" s="48">
        <v>12973</v>
      </c>
      <c r="D36" s="49">
        <v>88056.8</v>
      </c>
      <c r="E36" s="50">
        <v>3237.3</v>
      </c>
      <c r="F36" s="51">
        <f t="shared" si="1"/>
        <v>91294.1</v>
      </c>
      <c r="G36" s="130">
        <v>29317</v>
      </c>
      <c r="H36" s="49">
        <v>8334.6</v>
      </c>
      <c r="I36" s="115">
        <f t="shared" si="2"/>
        <v>128945.70000000001</v>
      </c>
      <c r="J36" s="110">
        <f t="shared" si="0"/>
        <v>40888.9</v>
      </c>
      <c r="K36" s="89" t="e">
        <f>#REF!/D36*100</f>
        <v>#REF!</v>
      </c>
      <c r="L36" s="40" t="e">
        <f>#REF!/C36</f>
        <v>#REF!</v>
      </c>
    </row>
    <row r="37" spans="1:12" x14ac:dyDescent="0.2">
      <c r="A37" s="8" t="s">
        <v>26</v>
      </c>
      <c r="B37" s="24">
        <v>4142</v>
      </c>
      <c r="C37" s="48">
        <v>4402</v>
      </c>
      <c r="D37" s="49">
        <f>27750.2+15035.8</f>
        <v>42786</v>
      </c>
      <c r="E37" s="50">
        <v>1098.5</v>
      </c>
      <c r="F37" s="51">
        <f t="shared" si="1"/>
        <v>43884.5</v>
      </c>
      <c r="G37" s="130">
        <v>9959.2999999999993</v>
      </c>
      <c r="H37" s="49">
        <v>2734.4</v>
      </c>
      <c r="I37" s="115">
        <f t="shared" si="2"/>
        <v>56578.200000000004</v>
      </c>
      <c r="J37" s="110">
        <f t="shared" si="0"/>
        <v>13792.199999999999</v>
      </c>
      <c r="K37" s="89" t="e">
        <f>#REF!/D37*100</f>
        <v>#REF!</v>
      </c>
      <c r="L37" s="40" t="e">
        <f>#REF!/C37</f>
        <v>#REF!</v>
      </c>
    </row>
    <row r="38" spans="1:12" x14ac:dyDescent="0.2">
      <c r="A38" s="8" t="s">
        <v>27</v>
      </c>
      <c r="B38" s="24">
        <v>5612</v>
      </c>
      <c r="C38" s="48">
        <v>5843</v>
      </c>
      <c r="D38" s="49">
        <f>35845.5+500</f>
        <v>36345.5</v>
      </c>
      <c r="E38" s="50">
        <v>1458.1</v>
      </c>
      <c r="F38" s="51">
        <f t="shared" si="1"/>
        <v>37803.599999999999</v>
      </c>
      <c r="G38" s="130">
        <v>12110.2</v>
      </c>
      <c r="H38" s="49">
        <v>3622.3</v>
      </c>
      <c r="I38" s="115">
        <f t="shared" si="2"/>
        <v>53536.100000000006</v>
      </c>
      <c r="J38" s="110">
        <f t="shared" si="0"/>
        <v>17190.600000000002</v>
      </c>
      <c r="K38" s="89" t="e">
        <f>#REF!/D38*100</f>
        <v>#REF!</v>
      </c>
      <c r="L38" s="40" t="e">
        <f>#REF!/C38</f>
        <v>#REF!</v>
      </c>
    </row>
    <row r="39" spans="1:12" x14ac:dyDescent="0.2">
      <c r="A39" s="8" t="s">
        <v>28</v>
      </c>
      <c r="B39" s="24">
        <v>4167</v>
      </c>
      <c r="C39" s="48">
        <v>4571</v>
      </c>
      <c r="D39" s="49">
        <v>24748</v>
      </c>
      <c r="E39" s="50">
        <v>1140.5999999999999</v>
      </c>
      <c r="F39" s="51">
        <f t="shared" si="1"/>
        <v>25888.6</v>
      </c>
      <c r="G39" s="130">
        <v>5747.6</v>
      </c>
      <c r="H39" s="49">
        <v>2102.9</v>
      </c>
      <c r="I39" s="115">
        <f t="shared" si="2"/>
        <v>33739.1</v>
      </c>
      <c r="J39" s="110">
        <f t="shared" si="0"/>
        <v>8991.1</v>
      </c>
      <c r="K39" s="89" t="e">
        <f>#REF!/D39*100</f>
        <v>#REF!</v>
      </c>
      <c r="L39" s="40" t="e">
        <f>#REF!/C39</f>
        <v>#REF!</v>
      </c>
    </row>
    <row r="40" spans="1:12" x14ac:dyDescent="0.2">
      <c r="A40" s="8" t="s">
        <v>29</v>
      </c>
      <c r="B40" s="24">
        <v>3020</v>
      </c>
      <c r="C40" s="48">
        <v>3067</v>
      </c>
      <c r="D40" s="49">
        <v>21425.3</v>
      </c>
      <c r="E40" s="50">
        <v>765.3</v>
      </c>
      <c r="F40" s="51">
        <f t="shared" si="1"/>
        <v>22190.6</v>
      </c>
      <c r="G40" s="130">
        <v>7412.5</v>
      </c>
      <c r="H40" s="49">
        <v>2330.3000000000002</v>
      </c>
      <c r="I40" s="115">
        <f t="shared" si="2"/>
        <v>31933.399999999998</v>
      </c>
      <c r="J40" s="110">
        <f t="shared" si="0"/>
        <v>10508.1</v>
      </c>
      <c r="K40" s="89" t="e">
        <f>#REF!/D40*100</f>
        <v>#REF!</v>
      </c>
      <c r="L40" s="40" t="e">
        <f>#REF!/C40</f>
        <v>#REF!</v>
      </c>
    </row>
    <row r="41" spans="1:12" x14ac:dyDescent="0.2">
      <c r="A41" s="8" t="s">
        <v>30</v>
      </c>
      <c r="B41" s="24">
        <v>4191</v>
      </c>
      <c r="C41" s="48">
        <v>4286</v>
      </c>
      <c r="D41" s="49">
        <v>30457.8</v>
      </c>
      <c r="E41" s="50">
        <v>1069.5</v>
      </c>
      <c r="F41" s="51">
        <f t="shared" si="1"/>
        <v>31527.3</v>
      </c>
      <c r="G41" s="130">
        <v>11150.3</v>
      </c>
      <c r="H41" s="49">
        <v>3170</v>
      </c>
      <c r="I41" s="115">
        <f t="shared" si="2"/>
        <v>45847.6</v>
      </c>
      <c r="J41" s="110">
        <f t="shared" si="0"/>
        <v>15389.8</v>
      </c>
      <c r="K41" s="89" t="e">
        <f>#REF!/D41*100</f>
        <v>#REF!</v>
      </c>
      <c r="L41" s="38" t="e">
        <f>#REF!/C41</f>
        <v>#REF!</v>
      </c>
    </row>
    <row r="42" spans="1:12" x14ac:dyDescent="0.2">
      <c r="A42" s="8" t="s">
        <v>31</v>
      </c>
      <c r="B42" s="24">
        <v>3815</v>
      </c>
      <c r="C42" s="48">
        <v>4046</v>
      </c>
      <c r="D42" s="49">
        <v>28910.5</v>
      </c>
      <c r="E42" s="50">
        <v>1009.6</v>
      </c>
      <c r="F42" s="51">
        <f t="shared" si="1"/>
        <v>29920.1</v>
      </c>
      <c r="G42" s="130">
        <v>11387.2</v>
      </c>
      <c r="H42" s="49">
        <v>3055.8</v>
      </c>
      <c r="I42" s="115">
        <f t="shared" si="2"/>
        <v>44363.100000000006</v>
      </c>
      <c r="J42" s="110">
        <f t="shared" si="0"/>
        <v>15452.600000000002</v>
      </c>
      <c r="K42" s="87" t="e">
        <f>#REF!/D42*100</f>
        <v>#REF!</v>
      </c>
      <c r="L42" s="38" t="e">
        <f>#REF!/C42</f>
        <v>#REF!</v>
      </c>
    </row>
    <row r="43" spans="1:12" x14ac:dyDescent="0.2">
      <c r="A43" s="8" t="s">
        <v>32</v>
      </c>
      <c r="B43" s="24">
        <v>1711</v>
      </c>
      <c r="C43" s="48">
        <v>1783</v>
      </c>
      <c r="D43" s="49">
        <v>12018.8</v>
      </c>
      <c r="E43" s="50">
        <v>444.9</v>
      </c>
      <c r="F43" s="51">
        <f t="shared" si="1"/>
        <v>12463.699999999999</v>
      </c>
      <c r="G43" s="130">
        <v>3089.8</v>
      </c>
      <c r="H43" s="49">
        <v>1171.2</v>
      </c>
      <c r="I43" s="115">
        <f t="shared" si="2"/>
        <v>16724.7</v>
      </c>
      <c r="J43" s="110">
        <f t="shared" ref="J43:J67" si="3">E43+G43+H43</f>
        <v>4705.9000000000005</v>
      </c>
      <c r="K43" s="87" t="e">
        <f>#REF!/D43*100</f>
        <v>#REF!</v>
      </c>
      <c r="L43" s="38" t="e">
        <f>#REF!/C43</f>
        <v>#REF!</v>
      </c>
    </row>
    <row r="44" spans="1:12" x14ac:dyDescent="0.2">
      <c r="A44" s="8" t="s">
        <v>33</v>
      </c>
      <c r="B44" s="24">
        <v>4030</v>
      </c>
      <c r="C44" s="48">
        <v>4167</v>
      </c>
      <c r="D44" s="49">
        <v>29267.8</v>
      </c>
      <c r="E44" s="50">
        <v>1039.8</v>
      </c>
      <c r="F44" s="51">
        <f t="shared" si="1"/>
        <v>30307.599999999999</v>
      </c>
      <c r="G44" s="130">
        <v>10832.3</v>
      </c>
      <c r="H44" s="49">
        <v>3746.8</v>
      </c>
      <c r="I44" s="115">
        <f t="shared" si="2"/>
        <v>44886.7</v>
      </c>
      <c r="J44" s="110">
        <f t="shared" si="3"/>
        <v>15618.899999999998</v>
      </c>
      <c r="K44" s="87" t="e">
        <f>#REF!/D44*100</f>
        <v>#REF!</v>
      </c>
      <c r="L44" s="38" t="e">
        <f>#REF!/C44</f>
        <v>#REF!</v>
      </c>
    </row>
    <row r="45" spans="1:12" x14ac:dyDescent="0.2">
      <c r="A45" s="8" t="s">
        <v>34</v>
      </c>
      <c r="B45" s="24">
        <v>463</v>
      </c>
      <c r="C45" s="48">
        <v>479</v>
      </c>
      <c r="D45" s="49">
        <v>2966.4</v>
      </c>
      <c r="E45" s="50">
        <v>119.5</v>
      </c>
      <c r="F45" s="51">
        <f t="shared" si="1"/>
        <v>3085.9</v>
      </c>
      <c r="G45" s="130">
        <v>0</v>
      </c>
      <c r="H45" s="49">
        <v>0</v>
      </c>
      <c r="I45" s="115">
        <f t="shared" si="2"/>
        <v>3085.9</v>
      </c>
      <c r="J45" s="110">
        <f t="shared" si="3"/>
        <v>119.5</v>
      </c>
      <c r="K45" s="87" t="e">
        <f>#REF!/D45*100</f>
        <v>#REF!</v>
      </c>
      <c r="L45" s="38" t="e">
        <f>#REF!/C45</f>
        <v>#REF!</v>
      </c>
    </row>
    <row r="46" spans="1:12" x14ac:dyDescent="0.2">
      <c r="A46" s="8" t="s">
        <v>35</v>
      </c>
      <c r="B46" s="24">
        <v>1131</v>
      </c>
      <c r="C46" s="48">
        <v>1196</v>
      </c>
      <c r="D46" s="49">
        <v>7698.1</v>
      </c>
      <c r="E46" s="50">
        <v>298.39999999999998</v>
      </c>
      <c r="F46" s="51">
        <f t="shared" si="1"/>
        <v>7996.5</v>
      </c>
      <c r="G46" s="130">
        <v>378</v>
      </c>
      <c r="H46" s="49">
        <v>140.6</v>
      </c>
      <c r="I46" s="115">
        <f t="shared" si="2"/>
        <v>8515.1</v>
      </c>
      <c r="J46" s="110">
        <f t="shared" si="3"/>
        <v>817</v>
      </c>
      <c r="K46" s="87" t="e">
        <f>#REF!/D46*100</f>
        <v>#REF!</v>
      </c>
      <c r="L46" s="38" t="e">
        <f>#REF!/C46</f>
        <v>#REF!</v>
      </c>
    </row>
    <row r="47" spans="1:12" x14ac:dyDescent="0.2">
      <c r="A47" s="8" t="s">
        <v>36</v>
      </c>
      <c r="B47" s="24">
        <v>10323</v>
      </c>
      <c r="C47" s="48">
        <v>10674</v>
      </c>
      <c r="D47" s="49">
        <v>65133.3</v>
      </c>
      <c r="E47" s="50">
        <v>2663.6</v>
      </c>
      <c r="F47" s="51">
        <f t="shared" si="1"/>
        <v>67796.900000000009</v>
      </c>
      <c r="G47" s="130">
        <v>14771</v>
      </c>
      <c r="H47" s="49">
        <v>4068.1</v>
      </c>
      <c r="I47" s="115">
        <f t="shared" si="2"/>
        <v>86636.000000000015</v>
      </c>
      <c r="J47" s="110">
        <f t="shared" si="3"/>
        <v>21502.699999999997</v>
      </c>
      <c r="K47" s="87" t="e">
        <f>#REF!/D47*100</f>
        <v>#REF!</v>
      </c>
      <c r="L47" s="38" t="e">
        <f>#REF!/C47</f>
        <v>#REF!</v>
      </c>
    </row>
    <row r="48" spans="1:12" x14ac:dyDescent="0.2">
      <c r="A48" s="8" t="s">
        <v>37</v>
      </c>
      <c r="B48" s="24">
        <v>10774</v>
      </c>
      <c r="C48" s="48">
        <v>11461</v>
      </c>
      <c r="D48" s="49">
        <v>63928.1</v>
      </c>
      <c r="E48" s="50">
        <v>2860</v>
      </c>
      <c r="F48" s="51">
        <f t="shared" si="1"/>
        <v>66788.100000000006</v>
      </c>
      <c r="G48" s="130">
        <v>18403.8</v>
      </c>
      <c r="H48" s="49">
        <v>5949.1</v>
      </c>
      <c r="I48" s="115">
        <f t="shared" si="2"/>
        <v>91141.000000000015</v>
      </c>
      <c r="J48" s="110">
        <f t="shared" si="3"/>
        <v>27212.9</v>
      </c>
      <c r="K48" s="87" t="e">
        <f>#REF!/D48*100</f>
        <v>#REF!</v>
      </c>
      <c r="L48" s="38" t="e">
        <f>#REF!/C48</f>
        <v>#REF!</v>
      </c>
    </row>
    <row r="49" spans="1:12" x14ac:dyDescent="0.2">
      <c r="A49" s="8" t="s">
        <v>38</v>
      </c>
      <c r="B49" s="24">
        <v>3130</v>
      </c>
      <c r="C49" s="48">
        <v>3306</v>
      </c>
      <c r="D49" s="49">
        <v>21628.1</v>
      </c>
      <c r="E49" s="50">
        <v>825</v>
      </c>
      <c r="F49" s="51">
        <f t="shared" si="1"/>
        <v>22453.1</v>
      </c>
      <c r="G49" s="130">
        <v>7685.5</v>
      </c>
      <c r="H49" s="49">
        <v>2611.1999999999998</v>
      </c>
      <c r="I49" s="115">
        <f t="shared" si="2"/>
        <v>32749.8</v>
      </c>
      <c r="J49" s="110">
        <f t="shared" si="3"/>
        <v>11121.7</v>
      </c>
      <c r="K49" s="87" t="e">
        <f>#REF!/D49*100</f>
        <v>#REF!</v>
      </c>
      <c r="L49" s="38" t="e">
        <f>#REF!/C49</f>
        <v>#REF!</v>
      </c>
    </row>
    <row r="50" spans="1:12" x14ac:dyDescent="0.2">
      <c r="A50" s="8" t="s">
        <v>39</v>
      </c>
      <c r="B50" s="24">
        <v>829</v>
      </c>
      <c r="C50" s="48">
        <v>866</v>
      </c>
      <c r="D50" s="49">
        <v>5911.3</v>
      </c>
      <c r="E50" s="50">
        <v>216.1</v>
      </c>
      <c r="F50" s="51">
        <f t="shared" si="1"/>
        <v>6127.4000000000005</v>
      </c>
      <c r="G50" s="130">
        <v>845.9</v>
      </c>
      <c r="H50" s="49">
        <v>361.7</v>
      </c>
      <c r="I50" s="115">
        <f t="shared" si="2"/>
        <v>7335</v>
      </c>
      <c r="J50" s="110">
        <f t="shared" si="3"/>
        <v>1423.7</v>
      </c>
      <c r="K50" s="87" t="e">
        <f>#REF!/D50*100</f>
        <v>#REF!</v>
      </c>
      <c r="L50" s="38" t="e">
        <f>#REF!/C50</f>
        <v>#REF!</v>
      </c>
    </row>
    <row r="51" spans="1:12" x14ac:dyDescent="0.2">
      <c r="A51" s="8" t="s">
        <v>40</v>
      </c>
      <c r="B51" s="24">
        <v>1511</v>
      </c>
      <c r="C51" s="48">
        <v>1728</v>
      </c>
      <c r="D51" s="49">
        <v>10904.1</v>
      </c>
      <c r="E51" s="50">
        <v>431.2</v>
      </c>
      <c r="F51" s="51">
        <f t="shared" si="1"/>
        <v>11335.300000000001</v>
      </c>
      <c r="G51" s="130">
        <v>5261.6</v>
      </c>
      <c r="H51" s="49">
        <v>1869.7</v>
      </c>
      <c r="I51" s="115">
        <f t="shared" si="2"/>
        <v>18466.600000000002</v>
      </c>
      <c r="J51" s="110">
        <f t="shared" si="3"/>
        <v>7562.5</v>
      </c>
      <c r="K51" s="87" t="e">
        <f>#REF!/D51*100</f>
        <v>#REF!</v>
      </c>
      <c r="L51" s="38" t="e">
        <f>#REF!/C51</f>
        <v>#REF!</v>
      </c>
    </row>
    <row r="52" spans="1:12" x14ac:dyDescent="0.2">
      <c r="A52" s="8" t="s">
        <v>41</v>
      </c>
      <c r="B52" s="24">
        <v>2866</v>
      </c>
      <c r="C52" s="48">
        <v>3192</v>
      </c>
      <c r="D52" s="49">
        <v>20774.2</v>
      </c>
      <c r="E52" s="50">
        <v>796.5</v>
      </c>
      <c r="F52" s="51">
        <f t="shared" si="1"/>
        <v>21570.7</v>
      </c>
      <c r="G52" s="130">
        <v>7658.5</v>
      </c>
      <c r="H52" s="49">
        <v>2267.1999999999998</v>
      </c>
      <c r="I52" s="115">
        <f t="shared" si="2"/>
        <v>31496.400000000001</v>
      </c>
      <c r="J52" s="110">
        <f t="shared" si="3"/>
        <v>10722.2</v>
      </c>
      <c r="K52" s="87" t="e">
        <f>#REF!/D52*100</f>
        <v>#REF!</v>
      </c>
      <c r="L52" s="38" t="e">
        <f>#REF!/C52</f>
        <v>#REF!</v>
      </c>
    </row>
    <row r="53" spans="1:12" x14ac:dyDescent="0.2">
      <c r="A53" s="8" t="s">
        <v>42</v>
      </c>
      <c r="B53" s="24">
        <v>384</v>
      </c>
      <c r="C53" s="48">
        <v>391</v>
      </c>
      <c r="D53" s="49">
        <v>2234.8000000000002</v>
      </c>
      <c r="E53" s="50">
        <v>97.6</v>
      </c>
      <c r="F53" s="51">
        <f t="shared" si="1"/>
        <v>2332.4</v>
      </c>
      <c r="G53" s="130">
        <v>0</v>
      </c>
      <c r="H53" s="49">
        <v>0</v>
      </c>
      <c r="I53" s="115">
        <f t="shared" si="2"/>
        <v>2332.4</v>
      </c>
      <c r="J53" s="110">
        <f t="shared" si="3"/>
        <v>97.6</v>
      </c>
      <c r="K53" s="87" t="e">
        <f>#REF!/D53*100</f>
        <v>#REF!</v>
      </c>
      <c r="L53" s="38" t="e">
        <f>#REF!/C53</f>
        <v>#REF!</v>
      </c>
    </row>
    <row r="54" spans="1:12" x14ac:dyDescent="0.2">
      <c r="A54" s="8" t="s">
        <v>43</v>
      </c>
      <c r="B54" s="24">
        <v>6037</v>
      </c>
      <c r="C54" s="48">
        <v>6267</v>
      </c>
      <c r="D54" s="49">
        <v>34929.300000000003</v>
      </c>
      <c r="E54" s="50">
        <v>1563.9</v>
      </c>
      <c r="F54" s="51">
        <f t="shared" si="1"/>
        <v>36493.200000000004</v>
      </c>
      <c r="G54" s="130">
        <v>10211.4</v>
      </c>
      <c r="H54" s="49">
        <v>3021.5</v>
      </c>
      <c r="I54" s="115">
        <f t="shared" si="2"/>
        <v>49726.100000000006</v>
      </c>
      <c r="J54" s="110">
        <f t="shared" si="3"/>
        <v>14796.8</v>
      </c>
      <c r="K54" s="87" t="e">
        <f>#REF!/D54*100</f>
        <v>#REF!</v>
      </c>
      <c r="L54" s="38" t="e">
        <f>#REF!/C54</f>
        <v>#REF!</v>
      </c>
    </row>
    <row r="55" spans="1:12" x14ac:dyDescent="0.2">
      <c r="A55" s="8" t="s">
        <v>44</v>
      </c>
      <c r="B55" s="24">
        <v>664</v>
      </c>
      <c r="C55" s="48">
        <v>727</v>
      </c>
      <c r="D55" s="49">
        <v>4134.3999999999996</v>
      </c>
      <c r="E55" s="50">
        <v>181.4</v>
      </c>
      <c r="F55" s="51">
        <f t="shared" si="1"/>
        <v>4315.7999999999993</v>
      </c>
      <c r="G55" s="130">
        <v>0</v>
      </c>
      <c r="H55" s="49">
        <v>0</v>
      </c>
      <c r="I55" s="115">
        <f t="shared" si="2"/>
        <v>4315.7999999999993</v>
      </c>
      <c r="J55" s="110">
        <f t="shared" si="3"/>
        <v>181.4</v>
      </c>
      <c r="K55" s="87" t="e">
        <f>#REF!/D55*100</f>
        <v>#REF!</v>
      </c>
      <c r="L55" s="38" t="e">
        <f>#REF!/C55</f>
        <v>#REF!</v>
      </c>
    </row>
    <row r="56" spans="1:12" x14ac:dyDescent="0.2">
      <c r="A56" s="8" t="s">
        <v>45</v>
      </c>
      <c r="B56" s="24">
        <v>6069</v>
      </c>
      <c r="C56" s="48">
        <v>6518</v>
      </c>
      <c r="D56" s="49">
        <v>39864.400000000001</v>
      </c>
      <c r="E56" s="50">
        <v>1626.5</v>
      </c>
      <c r="F56" s="51">
        <f t="shared" si="1"/>
        <v>41490.9</v>
      </c>
      <c r="G56" s="130">
        <v>9689.4</v>
      </c>
      <c r="H56" s="49">
        <v>2750.5</v>
      </c>
      <c r="I56" s="115">
        <f t="shared" si="2"/>
        <v>53930.8</v>
      </c>
      <c r="J56" s="110">
        <f t="shared" si="3"/>
        <v>14066.4</v>
      </c>
      <c r="K56" s="87" t="e">
        <f>#REF!/D56*100</f>
        <v>#REF!</v>
      </c>
      <c r="L56" s="38" t="e">
        <f>#REF!/C56</f>
        <v>#REF!</v>
      </c>
    </row>
    <row r="57" spans="1:12" x14ac:dyDescent="0.2">
      <c r="A57" s="8" t="s">
        <v>46</v>
      </c>
      <c r="B57" s="24">
        <v>2707</v>
      </c>
      <c r="C57" s="48">
        <v>2821</v>
      </c>
      <c r="D57" s="49">
        <v>19204.2</v>
      </c>
      <c r="E57" s="50">
        <v>703.9</v>
      </c>
      <c r="F57" s="51">
        <f t="shared" si="1"/>
        <v>19908.100000000002</v>
      </c>
      <c r="G57" s="130">
        <v>8018.5</v>
      </c>
      <c r="H57" s="49">
        <v>2420.1</v>
      </c>
      <c r="I57" s="115">
        <f t="shared" si="2"/>
        <v>30346.7</v>
      </c>
      <c r="J57" s="110">
        <f t="shared" si="3"/>
        <v>11142.5</v>
      </c>
      <c r="K57" s="87" t="e">
        <f>#REF!/D57*100</f>
        <v>#REF!</v>
      </c>
      <c r="L57" s="38" t="e">
        <f>#REF!/C57</f>
        <v>#REF!</v>
      </c>
    </row>
    <row r="58" spans="1:12" x14ac:dyDescent="0.2">
      <c r="A58" s="8" t="s">
        <v>47</v>
      </c>
      <c r="B58" s="24">
        <v>3923</v>
      </c>
      <c r="C58" s="48">
        <v>4101</v>
      </c>
      <c r="D58" s="49">
        <v>28082.9</v>
      </c>
      <c r="E58" s="50">
        <v>1023.4</v>
      </c>
      <c r="F58" s="51">
        <f t="shared" si="1"/>
        <v>29106.300000000003</v>
      </c>
      <c r="G58" s="130">
        <v>8063.5</v>
      </c>
      <c r="H58" s="49">
        <v>2353.9</v>
      </c>
      <c r="I58" s="115">
        <f t="shared" si="2"/>
        <v>39523.700000000004</v>
      </c>
      <c r="J58" s="110">
        <f t="shared" si="3"/>
        <v>11440.8</v>
      </c>
      <c r="K58" s="87" t="e">
        <f>#REF!/D58*100</f>
        <v>#REF!</v>
      </c>
      <c r="L58" s="38" t="e">
        <f>#REF!/C58</f>
        <v>#REF!</v>
      </c>
    </row>
    <row r="59" spans="1:12" x14ac:dyDescent="0.2">
      <c r="A59" s="8" t="s">
        <v>48</v>
      </c>
      <c r="B59" s="24">
        <v>6884</v>
      </c>
      <c r="C59" s="48">
        <v>7432</v>
      </c>
      <c r="D59" s="49">
        <v>48834.400000000001</v>
      </c>
      <c r="E59" s="50">
        <v>1854.6</v>
      </c>
      <c r="F59" s="51">
        <f t="shared" si="1"/>
        <v>50689</v>
      </c>
      <c r="G59" s="130">
        <v>12818.1</v>
      </c>
      <c r="H59" s="49">
        <v>3690</v>
      </c>
      <c r="I59" s="115">
        <f t="shared" si="2"/>
        <v>67197.100000000006</v>
      </c>
      <c r="J59" s="110">
        <f t="shared" si="3"/>
        <v>18362.7</v>
      </c>
      <c r="K59" s="87" t="e">
        <f>#REF!/D59*100</f>
        <v>#REF!</v>
      </c>
      <c r="L59" s="38" t="e">
        <f>#REF!/C59</f>
        <v>#REF!</v>
      </c>
    </row>
    <row r="60" spans="1:12" x14ac:dyDescent="0.2">
      <c r="A60" s="8" t="s">
        <v>49</v>
      </c>
      <c r="B60" s="24">
        <v>3287</v>
      </c>
      <c r="C60" s="48">
        <v>3490</v>
      </c>
      <c r="D60" s="49">
        <v>22686.7</v>
      </c>
      <c r="E60" s="50">
        <v>870.9</v>
      </c>
      <c r="F60" s="51">
        <f t="shared" si="1"/>
        <v>23557.600000000002</v>
      </c>
      <c r="G60" s="130">
        <v>5708.6</v>
      </c>
      <c r="H60" s="49">
        <v>2115.1999999999998</v>
      </c>
      <c r="I60" s="115">
        <f t="shared" si="2"/>
        <v>31381.400000000005</v>
      </c>
      <c r="J60" s="110">
        <f t="shared" si="3"/>
        <v>8694.7000000000007</v>
      </c>
      <c r="K60" s="87" t="e">
        <f>#REF!/D60*100</f>
        <v>#REF!</v>
      </c>
      <c r="L60" s="38" t="e">
        <f>#REF!/C60</f>
        <v>#REF!</v>
      </c>
    </row>
    <row r="61" spans="1:12" x14ac:dyDescent="0.2">
      <c r="A61" s="8" t="s">
        <v>50</v>
      </c>
      <c r="B61" s="24">
        <v>2548</v>
      </c>
      <c r="C61" s="48">
        <v>2819</v>
      </c>
      <c r="D61" s="49">
        <v>17062.2</v>
      </c>
      <c r="E61" s="50">
        <v>703.4</v>
      </c>
      <c r="F61" s="51">
        <f t="shared" si="1"/>
        <v>17765.600000000002</v>
      </c>
      <c r="G61" s="130">
        <v>5807.6</v>
      </c>
      <c r="H61" s="49">
        <v>1932.2</v>
      </c>
      <c r="I61" s="115">
        <f t="shared" si="2"/>
        <v>25505.400000000005</v>
      </c>
      <c r="J61" s="110">
        <f t="shared" si="3"/>
        <v>8443.2000000000007</v>
      </c>
      <c r="K61" s="87" t="e">
        <f>#REF!/D61*100</f>
        <v>#REF!</v>
      </c>
      <c r="L61" s="38" t="e">
        <f>#REF!/C61</f>
        <v>#REF!</v>
      </c>
    </row>
    <row r="62" spans="1:12" x14ac:dyDescent="0.2">
      <c r="A62" s="8" t="s">
        <v>51</v>
      </c>
      <c r="B62" s="24">
        <v>1570</v>
      </c>
      <c r="C62" s="48">
        <v>1710</v>
      </c>
      <c r="D62" s="49">
        <v>10764.5</v>
      </c>
      <c r="E62" s="50">
        <v>426.7</v>
      </c>
      <c r="F62" s="51">
        <f t="shared" si="1"/>
        <v>11191.2</v>
      </c>
      <c r="G62" s="130">
        <v>3467.8</v>
      </c>
      <c r="H62" s="49">
        <v>1232.7</v>
      </c>
      <c r="I62" s="115">
        <f t="shared" si="2"/>
        <v>15891.7</v>
      </c>
      <c r="J62" s="110">
        <f t="shared" si="3"/>
        <v>5127.2</v>
      </c>
      <c r="K62" s="87" t="e">
        <f>#REF!/D62*100</f>
        <v>#REF!</v>
      </c>
      <c r="L62" s="38" t="e">
        <f>#REF!/C62</f>
        <v>#REF!</v>
      </c>
    </row>
    <row r="63" spans="1:12" x14ac:dyDescent="0.2">
      <c r="A63" s="8" t="s">
        <v>52</v>
      </c>
      <c r="B63" s="24">
        <v>3801</v>
      </c>
      <c r="C63" s="48">
        <v>4034</v>
      </c>
      <c r="D63" s="49">
        <v>25319.7</v>
      </c>
      <c r="E63" s="50">
        <v>1006.6</v>
      </c>
      <c r="F63" s="51">
        <f t="shared" si="1"/>
        <v>26326.3</v>
      </c>
      <c r="G63" s="130">
        <v>2861.8</v>
      </c>
      <c r="H63" s="49">
        <v>1319</v>
      </c>
      <c r="I63" s="115">
        <f t="shared" si="2"/>
        <v>30507.1</v>
      </c>
      <c r="J63" s="110">
        <f t="shared" si="3"/>
        <v>5187.3999999999996</v>
      </c>
      <c r="K63" s="87" t="e">
        <f>#REF!/D63*100</f>
        <v>#REF!</v>
      </c>
      <c r="L63" s="38" t="e">
        <f>#REF!/C63</f>
        <v>#REF!</v>
      </c>
    </row>
    <row r="64" spans="1:12" x14ac:dyDescent="0.2">
      <c r="A64" s="8" t="s">
        <v>53</v>
      </c>
      <c r="B64" s="24">
        <v>2858</v>
      </c>
      <c r="C64" s="48">
        <v>3041</v>
      </c>
      <c r="D64" s="49">
        <v>20084.3</v>
      </c>
      <c r="E64" s="50">
        <v>758.8</v>
      </c>
      <c r="F64" s="51">
        <f t="shared" si="1"/>
        <v>20843.099999999999</v>
      </c>
      <c r="G64" s="130">
        <v>6896.5</v>
      </c>
      <c r="H64" s="49">
        <v>2252.6999999999998</v>
      </c>
      <c r="I64" s="115">
        <f t="shared" si="2"/>
        <v>29992.3</v>
      </c>
      <c r="J64" s="110">
        <f t="shared" si="3"/>
        <v>9908</v>
      </c>
      <c r="K64" s="87" t="e">
        <f>#REF!/D64*100</f>
        <v>#REF!</v>
      </c>
      <c r="L64" s="38" t="e">
        <f>#REF!/C64</f>
        <v>#REF!</v>
      </c>
    </row>
    <row r="65" spans="1:12" x14ac:dyDescent="0.2">
      <c r="A65" s="8" t="s">
        <v>54</v>
      </c>
      <c r="B65" s="24">
        <v>4650</v>
      </c>
      <c r="C65" s="48">
        <v>4750</v>
      </c>
      <c r="D65" s="49">
        <v>34545.5</v>
      </c>
      <c r="E65" s="50">
        <v>1185.3</v>
      </c>
      <c r="F65" s="51">
        <f t="shared" si="1"/>
        <v>35730.800000000003</v>
      </c>
      <c r="G65" s="130">
        <v>11570.2</v>
      </c>
      <c r="H65" s="49">
        <v>3360.4</v>
      </c>
      <c r="I65" s="115">
        <f t="shared" si="2"/>
        <v>50661.4</v>
      </c>
      <c r="J65" s="110">
        <f t="shared" si="3"/>
        <v>16115.9</v>
      </c>
      <c r="K65" s="87" t="e">
        <f>#REF!/D65*100</f>
        <v>#REF!</v>
      </c>
      <c r="L65" s="38" t="e">
        <f>#REF!/C65</f>
        <v>#REF!</v>
      </c>
    </row>
    <row r="66" spans="1:12" x14ac:dyDescent="0.2">
      <c r="A66" s="8" t="s">
        <v>55</v>
      </c>
      <c r="B66" s="24">
        <v>10298</v>
      </c>
      <c r="C66" s="48">
        <v>10961</v>
      </c>
      <c r="D66" s="49">
        <v>72722.600000000006</v>
      </c>
      <c r="E66" s="50">
        <v>2735.2</v>
      </c>
      <c r="F66" s="51">
        <f t="shared" si="1"/>
        <v>75457.8</v>
      </c>
      <c r="G66" s="130">
        <v>18894.2</v>
      </c>
      <c r="H66" s="49">
        <v>4828.3</v>
      </c>
      <c r="I66" s="115">
        <f t="shared" si="2"/>
        <v>99180.3</v>
      </c>
      <c r="J66" s="110">
        <f t="shared" si="3"/>
        <v>26457.7</v>
      </c>
      <c r="K66" s="87" t="e">
        <f>#REF!/D66*100</f>
        <v>#REF!</v>
      </c>
      <c r="L66" s="38" t="e">
        <f>#REF!/C66</f>
        <v>#REF!</v>
      </c>
    </row>
    <row r="67" spans="1:12" ht="13.5" thickBot="1" x14ac:dyDescent="0.25">
      <c r="A67" s="11" t="s">
        <v>56</v>
      </c>
      <c r="B67" s="25">
        <v>8623</v>
      </c>
      <c r="C67" s="52">
        <v>9285</v>
      </c>
      <c r="D67" s="53">
        <v>53282.8</v>
      </c>
      <c r="E67" s="54">
        <v>2317</v>
      </c>
      <c r="F67" s="59">
        <f t="shared" si="1"/>
        <v>55599.8</v>
      </c>
      <c r="G67" s="131">
        <v>13865.1</v>
      </c>
      <c r="H67" s="53">
        <v>3748.3</v>
      </c>
      <c r="I67" s="116">
        <f t="shared" si="2"/>
        <v>73213.200000000012</v>
      </c>
      <c r="J67" s="111">
        <f t="shared" si="3"/>
        <v>19930.400000000001</v>
      </c>
      <c r="K67" s="88" t="e">
        <f>#REF!/D67*100</f>
        <v>#REF!</v>
      </c>
      <c r="L67" s="39" t="e">
        <f>#REF!/C67</f>
        <v>#REF!</v>
      </c>
    </row>
    <row r="68" spans="1:12" ht="13.5" thickBot="1" x14ac:dyDescent="0.25">
      <c r="A68" s="28"/>
      <c r="B68" s="20"/>
      <c r="C68" s="60"/>
      <c r="D68" s="61"/>
      <c r="E68" s="61"/>
      <c r="F68" s="62"/>
      <c r="G68" s="61"/>
      <c r="H68" s="61"/>
      <c r="I68" s="117"/>
      <c r="J68" s="90"/>
      <c r="K68" s="41"/>
      <c r="L68" s="41"/>
    </row>
    <row r="69" spans="1:12" ht="13.5" thickBot="1" x14ac:dyDescent="0.25">
      <c r="A69" s="5" t="s">
        <v>82</v>
      </c>
      <c r="B69" s="21">
        <f t="shared" ref="B69:J69" si="4">SUM(B11:B67)</f>
        <v>1384732</v>
      </c>
      <c r="C69" s="63">
        <f t="shared" si="4"/>
        <v>1484188</v>
      </c>
      <c r="D69" s="64">
        <f t="shared" si="4"/>
        <v>7138304.7999999989</v>
      </c>
      <c r="E69" s="65">
        <f t="shared" si="4"/>
        <v>370361.19999999995</v>
      </c>
      <c r="F69" s="69">
        <f t="shared" si="4"/>
        <v>7508665.9999999963</v>
      </c>
      <c r="G69" s="118">
        <f t="shared" si="4"/>
        <v>2348606.899999999</v>
      </c>
      <c r="H69" s="107">
        <f t="shared" si="4"/>
        <v>677079</v>
      </c>
      <c r="I69" s="76">
        <f t="shared" si="4"/>
        <v>10534351.899999997</v>
      </c>
      <c r="J69" s="112">
        <f t="shared" si="4"/>
        <v>3396047.100000001</v>
      </c>
      <c r="K69" s="42" t="e">
        <f>(#REF!-80000-15035.8-15035.8)/D69*100</f>
        <v>#REF!</v>
      </c>
      <c r="L69" s="43" t="e">
        <f>(#REF!-80000-15035.8-15035.8)/C69</f>
        <v>#REF!</v>
      </c>
    </row>
    <row r="70" spans="1:12" hidden="1" x14ac:dyDescent="0.2">
      <c r="A70" s="4"/>
      <c r="B70" s="22"/>
      <c r="C70" s="66"/>
      <c r="D70" s="67"/>
      <c r="E70" s="61"/>
      <c r="F70" s="62"/>
      <c r="G70" s="61"/>
      <c r="H70" s="61"/>
      <c r="I70" s="62"/>
      <c r="J70" s="62"/>
      <c r="K70" s="44"/>
      <c r="L70" s="44"/>
    </row>
    <row r="71" spans="1:12" hidden="1" x14ac:dyDescent="0.2">
      <c r="A71" s="4" t="s">
        <v>58</v>
      </c>
      <c r="B71" s="22"/>
      <c r="C71" s="66"/>
      <c r="D71" s="67"/>
      <c r="E71" s="61"/>
      <c r="F71" s="62"/>
      <c r="G71" s="61"/>
      <c r="H71" s="61"/>
      <c r="I71" s="62"/>
      <c r="J71" s="62"/>
      <c r="K71" s="44"/>
      <c r="L71" s="44"/>
    </row>
    <row r="72" spans="1:12" ht="13.5" hidden="1" thickBot="1" x14ac:dyDescent="0.25">
      <c r="A72" s="5" t="s">
        <v>59</v>
      </c>
      <c r="B72" s="23">
        <f>SUM(B11:B32)</f>
        <v>1240710</v>
      </c>
      <c r="C72" s="68">
        <f>SUM(C11:C32)</f>
        <v>1331951</v>
      </c>
      <c r="D72" s="64">
        <f t="shared" ref="D72:F72" si="5">SUM(D11:D32)</f>
        <v>6140160.6000000006</v>
      </c>
      <c r="E72" s="65">
        <f t="shared" si="5"/>
        <v>332372.29999999993</v>
      </c>
      <c r="F72" s="69">
        <f t="shared" si="5"/>
        <v>6472532.8999999994</v>
      </c>
      <c r="G72" s="65">
        <f>SUM(G11:G32)</f>
        <v>2065595.2999999996</v>
      </c>
      <c r="H72" s="65">
        <f>SUM(H11:H32)</f>
        <v>591609.90000000014</v>
      </c>
      <c r="I72" s="76" t="e">
        <f>#REF!+H72+#REF!</f>
        <v>#REF!</v>
      </c>
      <c r="J72" s="81" t="e">
        <f>E72+G72+#REF!</f>
        <v>#REF!</v>
      </c>
      <c r="K72" s="45" t="e">
        <f>(#REF!-80000)/D72*100</f>
        <v>#REF!</v>
      </c>
      <c r="L72" s="43" t="e">
        <f>(#REF!-80000)/C72</f>
        <v>#REF!</v>
      </c>
    </row>
    <row r="73" spans="1:12" ht="13.5" hidden="1" thickBot="1" x14ac:dyDescent="0.25">
      <c r="A73" s="5" t="s">
        <v>60</v>
      </c>
      <c r="B73" s="23">
        <f>SUM(B33:B67)</f>
        <v>144022</v>
      </c>
      <c r="C73" s="68">
        <f>SUM(C33:C67)</f>
        <v>152237</v>
      </c>
      <c r="D73" s="64">
        <f t="shared" ref="D73:F73" si="6">SUM(D33:D67)</f>
        <v>998144.2</v>
      </c>
      <c r="E73" s="65">
        <f t="shared" si="6"/>
        <v>37988.9</v>
      </c>
      <c r="F73" s="69">
        <f t="shared" si="6"/>
        <v>1036133.1000000001</v>
      </c>
      <c r="G73" s="65">
        <f>SUM(G33:G67)</f>
        <v>283011.59999999998</v>
      </c>
      <c r="H73" s="65">
        <f>SUM(H33:H67)</f>
        <v>85469.099999999977</v>
      </c>
      <c r="I73" s="76" t="e">
        <f>#REF!+H73+#REF!</f>
        <v>#REF!</v>
      </c>
      <c r="J73" s="81" t="e">
        <f>E73+G73+#REF!</f>
        <v>#REF!</v>
      </c>
      <c r="K73" s="46" t="e">
        <f>(#REF!-15035.8-15035.8)/D73*100</f>
        <v>#REF!</v>
      </c>
      <c r="L73" s="47" t="e">
        <f>(#REF!-15035.8-15035.8)/C73</f>
        <v>#REF!</v>
      </c>
    </row>
    <row r="74" spans="1:12" hidden="1" x14ac:dyDescent="0.2">
      <c r="A74" s="6"/>
      <c r="B74" s="6"/>
      <c r="C74" s="7"/>
      <c r="D74" s="9"/>
      <c r="E74" s="9"/>
      <c r="F74" s="13"/>
      <c r="J74" s="36"/>
      <c r="K74" s="36"/>
      <c r="L74" s="36"/>
    </row>
    <row r="75" spans="1:12" hidden="1" x14ac:dyDescent="0.2">
      <c r="A75" s="12" t="s">
        <v>79</v>
      </c>
      <c r="B75" s="12"/>
      <c r="C75" s="4"/>
      <c r="D75" s="4"/>
      <c r="E75" s="4"/>
      <c r="F75" s="12"/>
      <c r="G75" s="18" t="s">
        <v>69</v>
      </c>
      <c r="H75" s="77"/>
      <c r="I75" s="77"/>
      <c r="J75" s="77"/>
      <c r="K75" s="36"/>
      <c r="L75" s="36"/>
    </row>
    <row r="76" spans="1:12" ht="38.25" hidden="1" customHeight="1" x14ac:dyDescent="0.2">
      <c r="A76" s="14" t="s">
        <v>61</v>
      </c>
      <c r="B76" s="19"/>
      <c r="C76" s="15" t="s">
        <v>62</v>
      </c>
      <c r="D76" s="16" t="s">
        <v>63</v>
      </c>
      <c r="E76" s="16" t="s">
        <v>71</v>
      </c>
      <c r="F76" s="16" t="s">
        <v>70</v>
      </c>
      <c r="G76" s="17" t="s">
        <v>64</v>
      </c>
      <c r="J76" s="36"/>
      <c r="K76" s="36"/>
      <c r="L76" s="36"/>
    </row>
    <row r="77" spans="1:12" s="2" customFormat="1" ht="17.25" hidden="1" customHeight="1" x14ac:dyDescent="0.2">
      <c r="A77" s="70">
        <v>77249650</v>
      </c>
      <c r="B77" s="71"/>
      <c r="C77" s="72">
        <f>A77/100*12</f>
        <v>9269958</v>
      </c>
      <c r="D77" s="72">
        <f>C77*0.8</f>
        <v>7415966.4000000004</v>
      </c>
      <c r="E77" s="72">
        <v>7138304.7999999989</v>
      </c>
      <c r="F77" s="72">
        <v>704.8</v>
      </c>
      <c r="G77" s="73">
        <v>277661.60000000149</v>
      </c>
    </row>
    <row r="79" spans="1:12" x14ac:dyDescent="0.2">
      <c r="A79" s="3"/>
      <c r="B79" s="3"/>
      <c r="C79" s="3"/>
      <c r="D79" s="3"/>
      <c r="E79" s="3"/>
      <c r="F79" s="29"/>
    </row>
    <row r="80" spans="1:12" x14ac:dyDescent="0.2">
      <c r="A80" s="3"/>
      <c r="B80" s="3"/>
      <c r="C80" s="3"/>
      <c r="D80" s="3"/>
      <c r="E80" s="3"/>
      <c r="F80" s="29"/>
    </row>
    <row r="81" spans="1:6" x14ac:dyDescent="0.2">
      <c r="A81" s="3"/>
      <c r="B81" s="3"/>
      <c r="C81" s="3"/>
      <c r="D81" s="3"/>
      <c r="E81" s="3"/>
      <c r="F81" s="29"/>
    </row>
    <row r="82" spans="1:6" x14ac:dyDescent="0.2">
      <c r="A82" s="3"/>
      <c r="B82" s="3"/>
      <c r="C82" s="3"/>
      <c r="D82" s="3"/>
      <c r="E82" s="3"/>
      <c r="F82" s="29"/>
    </row>
    <row r="83" spans="1:6" x14ac:dyDescent="0.2">
      <c r="A83" s="3"/>
      <c r="B83" s="3"/>
      <c r="C83" s="3"/>
      <c r="D83" s="3"/>
      <c r="E83" s="3"/>
      <c r="F83" s="29"/>
    </row>
    <row r="84" spans="1:6" x14ac:dyDescent="0.2">
      <c r="A84" s="3"/>
      <c r="B84" s="3"/>
      <c r="C84" s="3"/>
      <c r="D84" s="3"/>
      <c r="E84" s="3"/>
      <c r="F84" s="29"/>
    </row>
    <row r="85" spans="1:6" x14ac:dyDescent="0.2">
      <c r="A85" s="3"/>
      <c r="B85" s="3"/>
      <c r="C85" s="3"/>
      <c r="D85" s="3"/>
      <c r="E85" s="3"/>
      <c r="F85" s="29"/>
    </row>
  </sheetData>
  <mergeCells count="3">
    <mergeCell ref="A3:L3"/>
    <mergeCell ref="A4:L4"/>
    <mergeCell ref="A1:J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0" orientation="portrait" r:id="rId1"/>
  <ignoredErrors>
    <ignoredError sqref="B72:F73 H69 G69" formulaRange="1"/>
    <ignoredError sqref="F9:G9 H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FVz 2026 propočet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Huňáčková Naděžda (MHMP, ROZ)</dc:creator>
  <cp:lastModifiedBy>Kučera Ladislav (MHMP, ROZ)</cp:lastModifiedBy>
  <cp:lastPrinted>2025-10-06T11:45:54Z</cp:lastPrinted>
  <dcterms:created xsi:type="dcterms:W3CDTF">2023-05-03T15:11:01Z</dcterms:created>
  <dcterms:modified xsi:type="dcterms:W3CDTF">2025-11-12T14:26:16Z</dcterms:modified>
</cp:coreProperties>
</file>