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00xm12248\AppData\Local\Temp\"/>
    </mc:Choice>
  </mc:AlternateContent>
  <bookViews>
    <workbookView xWindow="-15" yWindow="4980" windowWidth="15330" windowHeight="3975"/>
  </bookViews>
  <sheets>
    <sheet name="Výnosy a náklady" sheetId="57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S34" i="57" l="1"/>
  <c r="M44" i="57" l="1"/>
  <c r="F44" i="57"/>
  <c r="G44" i="57" s="1"/>
  <c r="E44" i="57"/>
  <c r="Q44" i="57" s="1"/>
  <c r="M43" i="57"/>
  <c r="F43" i="57"/>
  <c r="G43" i="57" s="1"/>
  <c r="E43" i="57"/>
  <c r="Q43" i="57" s="1"/>
  <c r="D43" i="57"/>
  <c r="Q41" i="57"/>
  <c r="P41" i="57"/>
  <c r="M41" i="57"/>
  <c r="F41" i="57"/>
  <c r="R41" i="57" s="1"/>
  <c r="E41" i="57"/>
  <c r="M40" i="57"/>
  <c r="F40" i="57"/>
  <c r="G40" i="57" s="1"/>
  <c r="E40" i="57"/>
  <c r="Q40" i="57" s="1"/>
  <c r="M39" i="57"/>
  <c r="F39" i="57"/>
  <c r="G39" i="57" s="1"/>
  <c r="E39" i="57"/>
  <c r="Q39" i="57" s="1"/>
  <c r="D39" i="57"/>
  <c r="M38" i="57"/>
  <c r="G38" i="57"/>
  <c r="F38" i="57"/>
  <c r="R38" i="57" s="1"/>
  <c r="E38" i="57"/>
  <c r="Q38" i="57" s="1"/>
  <c r="M37" i="57"/>
  <c r="F37" i="57"/>
  <c r="R37" i="57" s="1"/>
  <c r="E37" i="57"/>
  <c r="Q37" i="57" s="1"/>
  <c r="M36" i="57"/>
  <c r="F36" i="57"/>
  <c r="G36" i="57" s="1"/>
  <c r="E36" i="57"/>
  <c r="Q36" i="57" s="1"/>
  <c r="D36" i="57"/>
  <c r="Q35" i="57"/>
  <c r="F35" i="57"/>
  <c r="R35" i="57" s="1"/>
  <c r="S35" i="57" s="1"/>
  <c r="E35" i="57"/>
  <c r="D35" i="57"/>
  <c r="M34" i="57"/>
  <c r="F34" i="57"/>
  <c r="R34" i="57" s="1"/>
  <c r="E34" i="57"/>
  <c r="Q34" i="57" s="1"/>
  <c r="D34" i="57"/>
  <c r="M33" i="57"/>
  <c r="F33" i="57"/>
  <c r="R33" i="57" s="1"/>
  <c r="E33" i="57"/>
  <c r="Q33" i="57" s="1"/>
  <c r="D33" i="57"/>
  <c r="M32" i="57"/>
  <c r="F32" i="57"/>
  <c r="R32" i="57" s="1"/>
  <c r="E32" i="57"/>
  <c r="Q32" i="57" s="1"/>
  <c r="D32" i="57"/>
  <c r="M31" i="57"/>
  <c r="F31" i="57"/>
  <c r="R31" i="57" s="1"/>
  <c r="E31" i="57"/>
  <c r="Q31" i="57" s="1"/>
  <c r="D31" i="57"/>
  <c r="N30" i="57"/>
  <c r="E30" i="57" s="1"/>
  <c r="Q30" i="57" s="1"/>
  <c r="M30" i="57"/>
  <c r="J30" i="57"/>
  <c r="F30" i="57"/>
  <c r="D30" i="57"/>
  <c r="M29" i="57"/>
  <c r="G29" i="57"/>
  <c r="F29" i="57"/>
  <c r="R29" i="57" s="1"/>
  <c r="E29" i="57"/>
  <c r="Q29" i="57" s="1"/>
  <c r="D29" i="57"/>
  <c r="O28" i="57"/>
  <c r="L28" i="57"/>
  <c r="J28" i="57"/>
  <c r="I28" i="57"/>
  <c r="H28" i="57"/>
  <c r="F28" i="57"/>
  <c r="C28" i="57"/>
  <c r="B28" i="57"/>
  <c r="N27" i="57"/>
  <c r="P27" i="57" s="1"/>
  <c r="K27" i="57"/>
  <c r="K28" i="57" s="1"/>
  <c r="J27" i="57"/>
  <c r="F27" i="57"/>
  <c r="R27" i="57" s="1"/>
  <c r="D27" i="57"/>
  <c r="R26" i="57"/>
  <c r="P26" i="57"/>
  <c r="M26" i="57"/>
  <c r="J26" i="57"/>
  <c r="F26" i="57"/>
  <c r="G26" i="57" s="1"/>
  <c r="E26" i="57"/>
  <c r="Q26" i="57" s="1"/>
  <c r="D26" i="57"/>
  <c r="O25" i="57"/>
  <c r="L25" i="57"/>
  <c r="I25" i="57"/>
  <c r="D25" i="57"/>
  <c r="C25" i="57"/>
  <c r="B25" i="57"/>
  <c r="M23" i="57"/>
  <c r="F23" i="57"/>
  <c r="G23" i="57" s="1"/>
  <c r="E23" i="57"/>
  <c r="Q23" i="57" s="1"/>
  <c r="D23" i="57"/>
  <c r="Q22" i="57"/>
  <c r="P22" i="57"/>
  <c r="M22" i="57"/>
  <c r="J22" i="57"/>
  <c r="G22" i="57"/>
  <c r="F22" i="57"/>
  <c r="R22" i="57" s="1"/>
  <c r="E22" i="57"/>
  <c r="D22" i="57"/>
  <c r="N21" i="57"/>
  <c r="P21" i="57" s="1"/>
  <c r="M21" i="57"/>
  <c r="J21" i="57"/>
  <c r="H21" i="57"/>
  <c r="F21" i="57"/>
  <c r="R21" i="57" s="1"/>
  <c r="D21" i="57"/>
  <c r="N20" i="57"/>
  <c r="K20" i="57"/>
  <c r="M20" i="57" s="1"/>
  <c r="J20" i="57"/>
  <c r="F20" i="57"/>
  <c r="R20" i="57" s="1"/>
  <c r="D20" i="57"/>
  <c r="P19" i="57"/>
  <c r="M19" i="57"/>
  <c r="J19" i="57"/>
  <c r="F19" i="57"/>
  <c r="E19" i="57"/>
  <c r="Q19" i="57" s="1"/>
  <c r="D19" i="57"/>
  <c r="R18" i="57"/>
  <c r="N18" i="57"/>
  <c r="P18" i="57" s="1"/>
  <c r="K18" i="57"/>
  <c r="K25" i="57" s="1"/>
  <c r="H18" i="57"/>
  <c r="H25" i="57" s="1"/>
  <c r="J25" i="57" s="1"/>
  <c r="F18" i="57"/>
  <c r="D18" i="57"/>
  <c r="R17" i="57"/>
  <c r="P17" i="57"/>
  <c r="M17" i="57"/>
  <c r="J17" i="57"/>
  <c r="H17" i="57"/>
  <c r="G17" i="57"/>
  <c r="F17" i="57"/>
  <c r="E17" i="57"/>
  <c r="Q17" i="57" s="1"/>
  <c r="D17" i="57"/>
  <c r="Q16" i="57"/>
  <c r="S16" i="57" s="1"/>
  <c r="P16" i="57"/>
  <c r="M16" i="57"/>
  <c r="J16" i="57"/>
  <c r="G16" i="57"/>
  <c r="F16" i="57"/>
  <c r="R16" i="57" s="1"/>
  <c r="E16" i="57"/>
  <c r="D16" i="57"/>
  <c r="O15" i="57"/>
  <c r="N15" i="57"/>
  <c r="L15" i="57"/>
  <c r="I15" i="57"/>
  <c r="C15" i="57"/>
  <c r="B15" i="57"/>
  <c r="P13" i="57"/>
  <c r="M13" i="57"/>
  <c r="J13" i="57"/>
  <c r="F13" i="57"/>
  <c r="G13" i="57" s="1"/>
  <c r="E13" i="57"/>
  <c r="Q13" i="57" s="1"/>
  <c r="D13" i="57"/>
  <c r="R12" i="57"/>
  <c r="S12" i="57" s="1"/>
  <c r="P12" i="57"/>
  <c r="M12" i="57"/>
  <c r="J12" i="57"/>
  <c r="H12" i="57"/>
  <c r="H15" i="57" s="1"/>
  <c r="G12" i="57"/>
  <c r="F12" i="57"/>
  <c r="E12" i="57"/>
  <c r="Q12" i="57" s="1"/>
  <c r="D12" i="57"/>
  <c r="P11" i="57"/>
  <c r="M11" i="57"/>
  <c r="J11" i="57"/>
  <c r="F11" i="57"/>
  <c r="G11" i="57" s="1"/>
  <c r="E11" i="57"/>
  <c r="Q11" i="57" s="1"/>
  <c r="D11" i="57"/>
  <c r="R10" i="57"/>
  <c r="P10" i="57"/>
  <c r="K10" i="57"/>
  <c r="M10" i="57" s="1"/>
  <c r="J10" i="57"/>
  <c r="G10" i="57"/>
  <c r="F10" i="57"/>
  <c r="F15" i="57" s="1"/>
  <c r="E10" i="57"/>
  <c r="Q10" i="57" s="1"/>
  <c r="D10" i="57"/>
  <c r="M18" i="57" l="1"/>
  <c r="M25" i="57"/>
  <c r="H42" i="57"/>
  <c r="H45" i="57" s="1"/>
  <c r="E18" i="57"/>
  <c r="Q18" i="57" s="1"/>
  <c r="S18" i="57" s="1"/>
  <c r="J18" i="57"/>
  <c r="R13" i="57"/>
  <c r="G19" i="57"/>
  <c r="F25" i="57"/>
  <c r="S10" i="57"/>
  <c r="C42" i="57"/>
  <c r="D15" i="57"/>
  <c r="K15" i="57"/>
  <c r="O42" i="57"/>
  <c r="P15" i="57"/>
  <c r="P20" i="57"/>
  <c r="N25" i="57"/>
  <c r="E20" i="57"/>
  <c r="S31" i="57"/>
  <c r="S32" i="57"/>
  <c r="S33" i="57"/>
  <c r="F42" i="57"/>
  <c r="F45" i="57" s="1"/>
  <c r="R11" i="57"/>
  <c r="R15" i="57" s="1"/>
  <c r="R19" i="57"/>
  <c r="M28" i="57"/>
  <c r="J15" i="57"/>
  <c r="I42" i="57"/>
  <c r="E15" i="57"/>
  <c r="R25" i="57"/>
  <c r="E21" i="57"/>
  <c r="E27" i="57"/>
  <c r="D28" i="57"/>
  <c r="G31" i="57"/>
  <c r="G32" i="57"/>
  <c r="G33" i="57"/>
  <c r="G34" i="57"/>
  <c r="R36" i="57"/>
  <c r="S36" i="57" s="1"/>
  <c r="G37" i="57"/>
  <c r="R39" i="57"/>
  <c r="L42" i="57"/>
  <c r="R44" i="57"/>
  <c r="M27" i="57"/>
  <c r="G30" i="57"/>
  <c r="P30" i="57"/>
  <c r="G41" i="57"/>
  <c r="R23" i="57"/>
  <c r="S23" i="57" s="1"/>
  <c r="N28" i="57"/>
  <c r="P28" i="57" s="1"/>
  <c r="R28" i="57"/>
  <c r="R40" i="57"/>
  <c r="B42" i="57"/>
  <c r="B45" i="57" s="1"/>
  <c r="R43" i="57"/>
  <c r="R30" i="57"/>
  <c r="S30" i="57" s="1"/>
  <c r="G18" i="57" l="1"/>
  <c r="R42" i="57"/>
  <c r="R45" i="57" s="1"/>
  <c r="O45" i="57"/>
  <c r="L45" i="57"/>
  <c r="K42" i="57"/>
  <c r="K45" i="57" s="1"/>
  <c r="M15" i="57"/>
  <c r="G27" i="57"/>
  <c r="Q27" i="57"/>
  <c r="E42" i="57"/>
  <c r="E45" i="57" s="1"/>
  <c r="Q15" i="57"/>
  <c r="J42" i="57"/>
  <c r="I45" i="57"/>
  <c r="J45" i="57" s="1"/>
  <c r="Q20" i="57"/>
  <c r="S20" i="57" s="1"/>
  <c r="G20" i="57"/>
  <c r="E25" i="57"/>
  <c r="Q25" i="57" s="1"/>
  <c r="G25" i="57"/>
  <c r="S25" i="57"/>
  <c r="Q21" i="57"/>
  <c r="S21" i="57" s="1"/>
  <c r="G21" i="57"/>
  <c r="E28" i="57"/>
  <c r="G15" i="57"/>
  <c r="N42" i="57"/>
  <c r="N45" i="57" s="1"/>
  <c r="P25" i="57"/>
  <c r="C45" i="57"/>
  <c r="D45" i="57" s="1"/>
  <c r="D42" i="57"/>
  <c r="M42" i="57" l="1"/>
  <c r="M45" i="57"/>
  <c r="Q28" i="57"/>
  <c r="G28" i="57"/>
  <c r="G45" i="57"/>
  <c r="P42" i="57"/>
  <c r="Q42" i="57"/>
  <c r="Q45" i="57" s="1"/>
  <c r="G42" i="57"/>
  <c r="P45" i="57"/>
  <c r="S45" i="57" l="1"/>
  <c r="S42" i="57"/>
</calcChain>
</file>

<file path=xl/sharedStrings.xml><?xml version="1.0" encoding="utf-8"?>
<sst xmlns="http://schemas.openxmlformats.org/spreadsheetml/2006/main" count="130" uniqueCount="54">
  <si>
    <t>v tis. Kč</t>
  </si>
  <si>
    <t>Výnosy</t>
  </si>
  <si>
    <t>Náklady</t>
  </si>
  <si>
    <t>Z toho:</t>
  </si>
  <si>
    <t>Hospodářský výsledek</t>
  </si>
  <si>
    <t>úplata správci</t>
  </si>
  <si>
    <t>služby a ostat. nákl.</t>
  </si>
  <si>
    <t>opravy a údržba</t>
  </si>
  <si>
    <t>Plnění za</t>
  </si>
  <si>
    <t>%</t>
  </si>
  <si>
    <t xml:space="preserve">%  </t>
  </si>
  <si>
    <t>plnění</t>
  </si>
  <si>
    <t>Acton</t>
  </si>
  <si>
    <t>-</t>
  </si>
  <si>
    <t>VAS</t>
  </si>
  <si>
    <t>Správa bytových</t>
  </si>
  <si>
    <t>objektů celkem</t>
  </si>
  <si>
    <t>Solid</t>
  </si>
  <si>
    <t>TSK</t>
  </si>
  <si>
    <t>a staveb celkem</t>
  </si>
  <si>
    <t>Kolektory Praha</t>
  </si>
  <si>
    <t>Rezerva</t>
  </si>
  <si>
    <t>Urbia</t>
  </si>
  <si>
    <t>Trade Centre</t>
  </si>
  <si>
    <t>Daň z příjmu MČ</t>
  </si>
  <si>
    <t>Tvorba opravných položek</t>
  </si>
  <si>
    <t>Správa nebytových obj.</t>
  </si>
  <si>
    <t>Plán</t>
  </si>
  <si>
    <t>Firma, oblast hodnocení</t>
  </si>
  <si>
    <t>Odpisy nedobytných pohledávek</t>
  </si>
  <si>
    <t>Uplatnění cen při prodejích majetku</t>
  </si>
  <si>
    <t>Správa pozemků celkem</t>
  </si>
  <si>
    <t>Acton (správa pozemků)</t>
  </si>
  <si>
    <t>Sdružení Centra-Austis</t>
  </si>
  <si>
    <t>Liga servis</t>
  </si>
  <si>
    <t>Daň z příjmu vlastního HMP</t>
  </si>
  <si>
    <t>Správa - Operátor ICT</t>
  </si>
  <si>
    <t>Centra</t>
  </si>
  <si>
    <t>Hospodářská činnost - odbor OBF</t>
  </si>
  <si>
    <t>Pronájmy objektů v HOM - PVS</t>
  </si>
  <si>
    <t>Ostatní hospodářská činnost HOM</t>
  </si>
  <si>
    <t>Prodej nemovitostí v HOM</t>
  </si>
  <si>
    <t>Výstaviště Praha</t>
  </si>
  <si>
    <t>Technologie hl.m. Prahy</t>
  </si>
  <si>
    <t>Hosp. činnost - ostat. odbory MHMP</t>
  </si>
  <si>
    <t>Odpisy HIM u komerčně využ. obj.</t>
  </si>
  <si>
    <t>Pronájmy obj. a poz.v HOM-bez PVS</t>
  </si>
  <si>
    <t>Hospodářská činnost - odbor ODO</t>
  </si>
  <si>
    <t>CELKEM  HČ HMP po zdanění</t>
  </si>
  <si>
    <t>Q - Facility</t>
  </si>
  <si>
    <t>CELKEM hospodářská činnost HMP bez MĆ</t>
  </si>
  <si>
    <t xml:space="preserve"> 1-12/19</t>
  </si>
  <si>
    <t>Tabulka k hodnocení hospodářské činnosti vlastního hl.m. Prahy za rok 2019</t>
  </si>
  <si>
    <t>Příloha č. 5 k usnesení Zastupitelstva HMP č. 18/70 ze dne 2. 7.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</si>
</sst>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9"/>
      <name val="Arial CE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sz val="7"/>
      <name val="Times New Roman CE"/>
      <family val="1"/>
      <charset val="238"/>
    </font>
    <font>
      <sz val="8"/>
      <name val="Arial"/>
      <family val="2"/>
      <charset val="238"/>
    </font>
    <font>
      <b/>
      <u/>
      <sz val="12"/>
      <name val="Times New Roman CE"/>
      <charset val="238"/>
    </font>
    <font>
      <i/>
      <u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1" fillId="0" borderId="0"/>
    <xf numFmtId="49" fontId="4" fillId="0" borderId="0">
      <alignment vertical="center"/>
    </xf>
    <xf numFmtId="0" fontId="1" fillId="0" borderId="0" applyNumberFormat="0"/>
    <xf numFmtId="0" fontId="1" fillId="0" borderId="0" applyNumberFormat="0"/>
  </cellStyleXfs>
  <cellXfs count="144">
    <xf numFmtId="0" fontId="0" fillId="0" borderId="0" xfId="0"/>
    <xf numFmtId="0" fontId="3" fillId="0" borderId="0" xfId="3" applyFont="1" applyFill="1"/>
    <xf numFmtId="0" fontId="2" fillId="0" borderId="0" xfId="3" applyFont="1" applyFill="1"/>
    <xf numFmtId="0" fontId="2" fillId="0" borderId="0" xfId="3" applyFont="1" applyFill="1" applyAlignment="1">
      <alignment horizontal="right"/>
    </xf>
    <xf numFmtId="0" fontId="2" fillId="0" borderId="0" xfId="3" applyFont="1" applyFill="1" applyBorder="1"/>
    <xf numFmtId="0" fontId="5" fillId="0" borderId="1" xfId="3" applyFont="1" applyFill="1" applyBorder="1" applyAlignment="1">
      <alignment horizontal="center"/>
    </xf>
    <xf numFmtId="0" fontId="5" fillId="0" borderId="2" xfId="3" applyFont="1" applyFill="1" applyBorder="1" applyAlignment="1">
      <alignment horizontal="centerContinuous"/>
    </xf>
    <xf numFmtId="0" fontId="5" fillId="0" borderId="3" xfId="3" applyFont="1" applyFill="1" applyBorder="1" applyAlignment="1">
      <alignment horizontal="centerContinuous"/>
    </xf>
    <xf numFmtId="0" fontId="5" fillId="0" borderId="4" xfId="3" applyFont="1" applyFill="1" applyBorder="1" applyAlignment="1">
      <alignment horizontal="centerContinuous"/>
    </xf>
    <xf numFmtId="0" fontId="5" fillId="0" borderId="5" xfId="3" applyFont="1" applyFill="1" applyBorder="1" applyAlignment="1">
      <alignment horizontal="centerContinuous"/>
    </xf>
    <xf numFmtId="0" fontId="5" fillId="0" borderId="6" xfId="3" applyFont="1" applyFill="1" applyBorder="1" applyAlignment="1">
      <alignment horizontal="centerContinuous"/>
    </xf>
    <xf numFmtId="0" fontId="5" fillId="0" borderId="7" xfId="3" applyFont="1" applyFill="1" applyBorder="1"/>
    <xf numFmtId="0" fontId="5" fillId="0" borderId="8" xfId="3" applyFont="1" applyFill="1" applyBorder="1"/>
    <xf numFmtId="0" fontId="5" fillId="0" borderId="9" xfId="3" applyFont="1" applyFill="1" applyBorder="1"/>
    <xf numFmtId="0" fontId="5" fillId="0" borderId="8" xfId="3" applyFont="1" applyFill="1" applyBorder="1" applyAlignment="1">
      <alignment horizontal="centerContinuous"/>
    </xf>
    <xf numFmtId="0" fontId="5" fillId="0" borderId="9" xfId="3" applyFont="1" applyFill="1" applyBorder="1" applyAlignment="1">
      <alignment horizontal="centerContinuous"/>
    </xf>
    <xf numFmtId="0" fontId="5" fillId="0" borderId="10" xfId="3" applyFont="1" applyFill="1" applyBorder="1"/>
    <xf numFmtId="0" fontId="5" fillId="0" borderId="11" xfId="3" applyFont="1" applyFill="1" applyBorder="1" applyAlignment="1">
      <alignment horizontal="center"/>
    </xf>
    <xf numFmtId="0" fontId="5" fillId="0" borderId="12" xfId="3" applyFont="1" applyFill="1" applyBorder="1" applyAlignment="1">
      <alignment horizontal="center"/>
    </xf>
    <xf numFmtId="0" fontId="5" fillId="0" borderId="13" xfId="3" applyFont="1" applyFill="1" applyBorder="1" applyAlignment="1">
      <alignment horizontal="center"/>
    </xf>
    <xf numFmtId="0" fontId="5" fillId="0" borderId="14" xfId="3" applyFont="1" applyFill="1" applyBorder="1" applyAlignment="1">
      <alignment horizontal="center"/>
    </xf>
    <xf numFmtId="0" fontId="5" fillId="0" borderId="15" xfId="3" applyFont="1" applyFill="1" applyBorder="1" applyAlignment="1">
      <alignment horizontal="center"/>
    </xf>
    <xf numFmtId="0" fontId="5" fillId="0" borderId="16" xfId="3" applyFont="1" applyFill="1" applyBorder="1"/>
    <xf numFmtId="0" fontId="5" fillId="0" borderId="17" xfId="3" applyFont="1" applyFill="1" applyBorder="1" applyAlignment="1">
      <alignment horizontal="center"/>
    </xf>
    <xf numFmtId="0" fontId="5" fillId="0" borderId="19" xfId="3" applyFont="1" applyFill="1" applyBorder="1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21" xfId="3" applyFont="1" applyFill="1" applyBorder="1" applyAlignment="1">
      <alignment horizontal="center"/>
    </xf>
    <xf numFmtId="0" fontId="5" fillId="0" borderId="22" xfId="3" applyFont="1" applyFill="1" applyBorder="1"/>
    <xf numFmtId="0" fontId="5" fillId="0" borderId="23" xfId="3" applyFont="1" applyFill="1" applyBorder="1"/>
    <xf numFmtId="0" fontId="5" fillId="0" borderId="24" xfId="3" applyFont="1" applyFill="1" applyBorder="1"/>
    <xf numFmtId="164" fontId="5" fillId="0" borderId="27" xfId="3" applyNumberFormat="1" applyFont="1" applyFill="1" applyBorder="1"/>
    <xf numFmtId="0" fontId="5" fillId="0" borderId="28" xfId="3" applyFont="1" applyFill="1" applyBorder="1"/>
    <xf numFmtId="164" fontId="5" fillId="0" borderId="30" xfId="3" applyNumberFormat="1" applyFont="1" applyFill="1" applyBorder="1"/>
    <xf numFmtId="0" fontId="5" fillId="0" borderId="31" xfId="3" applyFont="1" applyFill="1" applyBorder="1"/>
    <xf numFmtId="0" fontId="6" fillId="0" borderId="7" xfId="3" applyFont="1" applyFill="1" applyBorder="1"/>
    <xf numFmtId="164" fontId="5" fillId="0" borderId="15" xfId="3" applyNumberFormat="1" applyFont="1" applyFill="1" applyBorder="1"/>
    <xf numFmtId="0" fontId="6" fillId="0" borderId="16" xfId="3" applyFont="1" applyFill="1" applyBorder="1"/>
    <xf numFmtId="164" fontId="6" fillId="0" borderId="19" xfId="3" applyNumberFormat="1" applyFont="1" applyFill="1" applyBorder="1"/>
    <xf numFmtId="164" fontId="6" fillId="0" borderId="21" xfId="3" applyNumberFormat="1" applyFont="1" applyFill="1" applyBorder="1"/>
    <xf numFmtId="164" fontId="5" fillId="0" borderId="27" xfId="3" applyNumberFormat="1" applyFont="1" applyFill="1" applyBorder="1" applyAlignment="1">
      <alignment horizontal="right"/>
    </xf>
    <xf numFmtId="164" fontId="5" fillId="0" borderId="10" xfId="3" applyNumberFormat="1" applyFont="1" applyFill="1" applyBorder="1" applyAlignment="1">
      <alignment horizontal="right"/>
    </xf>
    <xf numFmtId="164" fontId="6" fillId="0" borderId="21" xfId="3" applyNumberFormat="1" applyFont="1" applyFill="1" applyBorder="1" applyAlignment="1">
      <alignment horizontal="right"/>
    </xf>
    <xf numFmtId="164" fontId="5" fillId="0" borderId="39" xfId="3" applyNumberFormat="1" applyFont="1" applyFill="1" applyBorder="1" applyAlignment="1">
      <alignment horizontal="right"/>
    </xf>
    <xf numFmtId="0" fontId="5" fillId="0" borderId="41" xfId="3" applyFont="1" applyFill="1" applyBorder="1"/>
    <xf numFmtId="164" fontId="5" fillId="0" borderId="10" xfId="3" applyNumberFormat="1" applyFont="1" applyFill="1" applyBorder="1"/>
    <xf numFmtId="164" fontId="5" fillId="0" borderId="15" xfId="3" applyNumberFormat="1" applyFont="1" applyFill="1" applyBorder="1" applyAlignment="1">
      <alignment horizontal="right"/>
    </xf>
    <xf numFmtId="0" fontId="5" fillId="0" borderId="42" xfId="3" applyFont="1" applyFill="1" applyBorder="1"/>
    <xf numFmtId="164" fontId="5" fillId="0" borderId="45" xfId="3" applyNumberFormat="1" applyFont="1" applyFill="1" applyBorder="1" applyAlignment="1">
      <alignment horizontal="right"/>
    </xf>
    <xf numFmtId="3" fontId="6" fillId="0" borderId="46" xfId="3" applyNumberFormat="1" applyFont="1" applyFill="1" applyBorder="1"/>
    <xf numFmtId="3" fontId="6" fillId="0" borderId="47" xfId="3" applyNumberFormat="1" applyFont="1" applyFill="1" applyBorder="1"/>
    <xf numFmtId="164" fontId="5" fillId="0" borderId="30" xfId="3" applyNumberFormat="1" applyFont="1" applyFill="1" applyBorder="1" applyAlignment="1">
      <alignment horizontal="right"/>
    </xf>
    <xf numFmtId="0" fontId="5" fillId="0" borderId="24" xfId="3" applyFont="1" applyFill="1" applyBorder="1" applyAlignment="1"/>
    <xf numFmtId="0" fontId="5" fillId="0" borderId="60" xfId="3" applyFont="1" applyFill="1" applyBorder="1"/>
    <xf numFmtId="0" fontId="5" fillId="0" borderId="0" xfId="3" applyFont="1" applyFill="1"/>
    <xf numFmtId="3" fontId="5" fillId="0" borderId="0" xfId="3" applyNumberFormat="1" applyFont="1" applyFill="1" applyBorder="1"/>
    <xf numFmtId="3" fontId="5" fillId="0" borderId="12" xfId="3" applyNumberFormat="1" applyFont="1" applyFill="1" applyBorder="1"/>
    <xf numFmtId="164" fontId="5" fillId="0" borderId="13" xfId="3" applyNumberFormat="1" applyFont="1" applyFill="1" applyBorder="1"/>
    <xf numFmtId="3" fontId="5" fillId="0" borderId="14" xfId="3" applyNumberFormat="1" applyFont="1" applyFill="1" applyBorder="1"/>
    <xf numFmtId="3" fontId="6" fillId="0" borderId="17" xfId="3" applyNumberFormat="1" applyFont="1" applyFill="1" applyBorder="1"/>
    <xf numFmtId="3" fontId="6" fillId="0" borderId="34" xfId="3" applyNumberFormat="1" applyFont="1" applyFill="1" applyBorder="1"/>
    <xf numFmtId="164" fontId="6" fillId="0" borderId="35" xfId="3" applyNumberFormat="1" applyFont="1" applyFill="1" applyBorder="1"/>
    <xf numFmtId="3" fontId="6" fillId="0" borderId="20" xfId="3" applyNumberFormat="1" applyFont="1" applyFill="1" applyBorder="1"/>
    <xf numFmtId="3" fontId="6" fillId="0" borderId="18" xfId="3" applyNumberFormat="1" applyFont="1" applyFill="1" applyBorder="1"/>
    <xf numFmtId="3" fontId="6" fillId="0" borderId="40" xfId="3" applyNumberFormat="1" applyFont="1" applyFill="1" applyBorder="1"/>
    <xf numFmtId="164" fontId="5" fillId="0" borderId="25" xfId="3" applyNumberFormat="1" applyFont="1" applyFill="1" applyBorder="1"/>
    <xf numFmtId="164" fontId="5" fillId="0" borderId="29" xfId="3" applyNumberFormat="1" applyFont="1" applyFill="1" applyBorder="1"/>
    <xf numFmtId="164" fontId="5" fillId="0" borderId="32" xfId="3" applyNumberFormat="1" applyFont="1" applyFill="1" applyBorder="1"/>
    <xf numFmtId="164" fontId="5" fillId="0" borderId="9" xfId="3" applyNumberFormat="1" applyFont="1" applyFill="1" applyBorder="1"/>
    <xf numFmtId="164" fontId="5" fillId="0" borderId="38" xfId="3" applyNumberFormat="1" applyFont="1" applyFill="1" applyBorder="1"/>
    <xf numFmtId="164" fontId="5" fillId="0" borderId="62" xfId="3" applyNumberFormat="1" applyFont="1" applyFill="1" applyBorder="1"/>
    <xf numFmtId="164" fontId="5" fillId="0" borderId="25" xfId="3" applyNumberFormat="1" applyFont="1" applyFill="1" applyBorder="1" applyAlignment="1">
      <alignment horizontal="right"/>
    </xf>
    <xf numFmtId="164" fontId="5" fillId="0" borderId="13" xfId="3" applyNumberFormat="1" applyFont="1" applyFill="1" applyBorder="1" applyAlignment="1">
      <alignment horizontal="right"/>
    </xf>
    <xf numFmtId="164" fontId="5" fillId="0" borderId="44" xfId="3" applyNumberFormat="1" applyFont="1" applyFill="1" applyBorder="1" applyAlignment="1">
      <alignment horizontal="right"/>
    </xf>
    <xf numFmtId="164" fontId="5" fillId="0" borderId="44" xfId="3" applyNumberFormat="1" applyFont="1" applyFill="1" applyBorder="1"/>
    <xf numFmtId="3" fontId="5" fillId="0" borderId="26" xfId="3" applyNumberFormat="1" applyFont="1" applyFill="1" applyBorder="1"/>
    <xf numFmtId="3" fontId="5" fillId="0" borderId="33" xfId="3" applyNumberFormat="1" applyFont="1" applyFill="1" applyBorder="1"/>
    <xf numFmtId="3" fontId="5" fillId="0" borderId="48" xfId="3" applyNumberFormat="1" applyFont="1" applyFill="1" applyBorder="1"/>
    <xf numFmtId="3" fontId="5" fillId="0" borderId="36" xfId="3" applyNumberFormat="1" applyFont="1" applyFill="1" applyBorder="1"/>
    <xf numFmtId="3" fontId="5" fillId="0" borderId="37" xfId="3" applyNumberFormat="1" applyFont="1" applyFill="1" applyBorder="1"/>
    <xf numFmtId="3" fontId="5" fillId="0" borderId="61" xfId="3" applyNumberFormat="1" applyFont="1" applyFill="1" applyBorder="1"/>
    <xf numFmtId="3" fontId="5" fillId="0" borderId="43" xfId="3" applyNumberFormat="1" applyFont="1" applyFill="1" applyBorder="1"/>
    <xf numFmtId="164" fontId="5" fillId="0" borderId="9" xfId="3" applyNumberFormat="1" applyFont="1" applyFill="1" applyBorder="1" applyAlignment="1">
      <alignment horizontal="right"/>
    </xf>
    <xf numFmtId="164" fontId="5" fillId="0" borderId="62" xfId="3" applyNumberFormat="1" applyFont="1" applyFill="1" applyBorder="1" applyAlignment="1">
      <alignment horizontal="right"/>
    </xf>
    <xf numFmtId="164" fontId="5" fillId="0" borderId="29" xfId="3" applyNumberFormat="1" applyFont="1" applyFill="1" applyBorder="1" applyAlignment="1">
      <alignment horizontal="right"/>
    </xf>
    <xf numFmtId="164" fontId="5" fillId="0" borderId="32" xfId="3" applyNumberFormat="1" applyFont="1" applyFill="1" applyBorder="1" applyAlignment="1">
      <alignment horizontal="right"/>
    </xf>
    <xf numFmtId="164" fontId="5" fillId="0" borderId="49" xfId="3" applyNumberFormat="1" applyFont="1" applyFill="1" applyBorder="1" applyAlignment="1">
      <alignment horizontal="right"/>
    </xf>
    <xf numFmtId="164" fontId="5" fillId="0" borderId="38" xfId="3" applyNumberFormat="1" applyFont="1" applyFill="1" applyBorder="1" applyAlignment="1">
      <alignment horizontal="right"/>
    </xf>
    <xf numFmtId="3" fontId="5" fillId="0" borderId="26" xfId="3" applyNumberFormat="1" applyFont="1" applyFill="1" applyBorder="1" applyAlignment="1">
      <alignment horizontal="right"/>
    </xf>
    <xf numFmtId="3" fontId="5" fillId="0" borderId="48" xfId="3" applyNumberFormat="1" applyFont="1" applyFill="1" applyBorder="1" applyAlignment="1">
      <alignment horizontal="right"/>
    </xf>
    <xf numFmtId="3" fontId="5" fillId="0" borderId="43" xfId="3" applyNumberFormat="1" applyFont="1" applyFill="1" applyBorder="1" applyAlignment="1">
      <alignment horizontal="right"/>
    </xf>
    <xf numFmtId="164" fontId="5" fillId="0" borderId="64" xfId="3" applyNumberFormat="1" applyFont="1" applyFill="1" applyBorder="1"/>
    <xf numFmtId="4" fontId="5" fillId="0" borderId="0" xfId="3" applyNumberFormat="1" applyFont="1" applyFill="1" applyAlignment="1">
      <alignment horizontal="right"/>
    </xf>
    <xf numFmtId="4" fontId="2" fillId="0" borderId="0" xfId="3" applyNumberFormat="1" applyFont="1" applyFill="1"/>
    <xf numFmtId="3" fontId="2" fillId="0" borderId="0" xfId="3" applyNumberFormat="1" applyFont="1" applyFill="1"/>
    <xf numFmtId="4" fontId="7" fillId="0" borderId="0" xfId="3" applyNumberFormat="1" applyFont="1" applyFill="1"/>
    <xf numFmtId="164" fontId="5" fillId="0" borderId="63" xfId="3" applyNumberFormat="1" applyFont="1" applyFill="1" applyBorder="1" applyAlignment="1">
      <alignment horizontal="right"/>
    </xf>
    <xf numFmtId="0" fontId="5" fillId="0" borderId="18" xfId="3" applyFont="1" applyFill="1" applyBorder="1" applyAlignment="1">
      <alignment horizontal="center"/>
    </xf>
    <xf numFmtId="3" fontId="8" fillId="0" borderId="67" xfId="4" applyNumberFormat="1" applyFont="1" applyFill="1" applyBorder="1"/>
    <xf numFmtId="3" fontId="8" fillId="0" borderId="66" xfId="4" applyNumberFormat="1" applyFont="1" applyFill="1" applyBorder="1" applyAlignment="1">
      <alignment horizontal="right"/>
    </xf>
    <xf numFmtId="3" fontId="8" fillId="0" borderId="66" xfId="4" applyNumberFormat="1" applyFont="1" applyFill="1" applyBorder="1"/>
    <xf numFmtId="3" fontId="8" fillId="0" borderId="68" xfId="4" applyNumberFormat="1" applyFont="1" applyFill="1" applyBorder="1"/>
    <xf numFmtId="3" fontId="5" fillId="0" borderId="50" xfId="3" applyNumberFormat="1" applyFont="1" applyFill="1" applyBorder="1"/>
    <xf numFmtId="3" fontId="5" fillId="0" borderId="51" xfId="3" applyNumberFormat="1" applyFont="1" applyFill="1" applyBorder="1"/>
    <xf numFmtId="3" fontId="5" fillId="0" borderId="52" xfId="3" applyNumberFormat="1" applyFont="1" applyFill="1" applyBorder="1"/>
    <xf numFmtId="3" fontId="5" fillId="0" borderId="53" xfId="3" applyNumberFormat="1" applyFont="1" applyFill="1" applyBorder="1"/>
    <xf numFmtId="3" fontId="8" fillId="0" borderId="69" xfId="4" applyNumberFormat="1" applyFont="1" applyFill="1" applyBorder="1"/>
    <xf numFmtId="3" fontId="8" fillId="0" borderId="51" xfId="4" applyNumberFormat="1" applyFont="1" applyFill="1" applyBorder="1"/>
    <xf numFmtId="3" fontId="5" fillId="0" borderId="37" xfId="3" applyNumberFormat="1" applyFont="1" applyFill="1" applyBorder="1" applyAlignment="1">
      <alignment horizontal="right"/>
    </xf>
    <xf numFmtId="0" fontId="9" fillId="0" borderId="0" xfId="3" applyFont="1" applyFill="1" applyBorder="1"/>
    <xf numFmtId="3" fontId="8" fillId="0" borderId="17" xfId="4" applyNumberFormat="1" applyFont="1" applyFill="1" applyBorder="1"/>
    <xf numFmtId="164" fontId="5" fillId="0" borderId="19" xfId="3" applyNumberFormat="1" applyFont="1" applyFill="1" applyBorder="1"/>
    <xf numFmtId="3" fontId="8" fillId="0" borderId="20" xfId="4" applyNumberFormat="1" applyFont="1" applyFill="1" applyBorder="1"/>
    <xf numFmtId="3" fontId="5" fillId="0" borderId="67" xfId="3" applyNumberFormat="1" applyFont="1" applyFill="1" applyBorder="1"/>
    <xf numFmtId="3" fontId="5" fillId="0" borderId="69" xfId="3" applyNumberFormat="1" applyFont="1" applyFill="1" applyBorder="1"/>
    <xf numFmtId="164" fontId="5" fillId="0" borderId="70" xfId="3" applyNumberFormat="1" applyFont="1" applyFill="1" applyBorder="1" applyAlignment="1">
      <alignment horizontal="right"/>
    </xf>
    <xf numFmtId="3" fontId="5" fillId="0" borderId="69" xfId="3" applyNumberFormat="1" applyFont="1" applyFill="1" applyBorder="1" applyAlignment="1">
      <alignment horizontal="right"/>
    </xf>
    <xf numFmtId="164" fontId="5" fillId="0" borderId="71" xfId="3" applyNumberFormat="1" applyFont="1" applyFill="1" applyBorder="1" applyAlignment="1">
      <alignment horizontal="right"/>
    </xf>
    <xf numFmtId="3" fontId="5" fillId="0" borderId="58" xfId="3" applyNumberFormat="1" applyFont="1" applyFill="1" applyBorder="1"/>
    <xf numFmtId="3" fontId="5" fillId="0" borderId="54" xfId="3" applyNumberFormat="1" applyFont="1" applyFill="1" applyBorder="1"/>
    <xf numFmtId="3" fontId="5" fillId="0" borderId="55" xfId="3" applyNumberFormat="1" applyFont="1" applyFill="1" applyBorder="1"/>
    <xf numFmtId="3" fontId="5" fillId="0" borderId="54" xfId="3" applyNumberFormat="1" applyFont="1" applyFill="1" applyBorder="1" applyAlignment="1">
      <alignment horizontal="right"/>
    </xf>
    <xf numFmtId="3" fontId="5" fillId="0" borderId="59" xfId="3" applyNumberFormat="1" applyFont="1" applyFill="1" applyBorder="1"/>
    <xf numFmtId="3" fontId="5" fillId="0" borderId="18" xfId="3" applyNumberFormat="1" applyFont="1" applyFill="1" applyBorder="1"/>
    <xf numFmtId="3" fontId="5" fillId="0" borderId="20" xfId="3" applyNumberFormat="1" applyFont="1" applyFill="1" applyBorder="1"/>
    <xf numFmtId="3" fontId="5" fillId="0" borderId="20" xfId="3" applyNumberFormat="1" applyFont="1" applyFill="1" applyBorder="1" applyAlignment="1">
      <alignment horizontal="right"/>
    </xf>
    <xf numFmtId="3" fontId="5" fillId="0" borderId="33" xfId="3" applyNumberFormat="1" applyFont="1" applyFill="1" applyBorder="1" applyAlignment="1">
      <alignment horizontal="right"/>
    </xf>
    <xf numFmtId="3" fontId="5" fillId="0" borderId="36" xfId="3" applyNumberFormat="1" applyFont="1" applyFill="1" applyBorder="1" applyAlignment="1">
      <alignment horizontal="right"/>
    </xf>
    <xf numFmtId="3" fontId="5" fillId="0" borderId="14" xfId="3" applyNumberFormat="1" applyFont="1" applyFill="1" applyBorder="1" applyAlignment="1">
      <alignment horizontal="right"/>
    </xf>
    <xf numFmtId="3" fontId="5" fillId="0" borderId="57" xfId="3" applyNumberFormat="1" applyFont="1" applyFill="1" applyBorder="1" applyAlignment="1">
      <alignment horizontal="right"/>
    </xf>
    <xf numFmtId="3" fontId="5" fillId="0" borderId="58" xfId="3" applyNumberFormat="1" applyFont="1" applyFill="1" applyBorder="1" applyAlignment="1">
      <alignment horizontal="right"/>
    </xf>
    <xf numFmtId="164" fontId="5" fillId="0" borderId="64" xfId="3" applyNumberFormat="1" applyFont="1" applyFill="1" applyBorder="1" applyAlignment="1">
      <alignment horizontal="right"/>
    </xf>
    <xf numFmtId="0" fontId="6" fillId="0" borderId="16" xfId="3" applyFont="1" applyFill="1" applyBorder="1" applyAlignment="1">
      <alignment wrapText="1"/>
    </xf>
    <xf numFmtId="164" fontId="5" fillId="0" borderId="70" xfId="3" applyNumberFormat="1" applyFont="1" applyFill="1" applyBorder="1"/>
    <xf numFmtId="164" fontId="6" fillId="0" borderId="65" xfId="3" applyNumberFormat="1" applyFont="1" applyFill="1" applyBorder="1" applyAlignment="1">
      <alignment horizontal="right"/>
    </xf>
    <xf numFmtId="3" fontId="5" fillId="0" borderId="72" xfId="3" applyNumberFormat="1" applyFont="1" applyFill="1" applyBorder="1"/>
    <xf numFmtId="3" fontId="5" fillId="0" borderId="72" xfId="3" applyNumberFormat="1" applyFont="1" applyFill="1" applyBorder="1" applyAlignment="1">
      <alignment horizontal="right"/>
    </xf>
    <xf numFmtId="164" fontId="5" fillId="0" borderId="73" xfId="3" applyNumberFormat="1" applyFont="1" applyFill="1" applyBorder="1"/>
    <xf numFmtId="3" fontId="8" fillId="0" borderId="74" xfId="4" applyNumberFormat="1" applyFont="1" applyFill="1" applyBorder="1"/>
    <xf numFmtId="164" fontId="5" fillId="0" borderId="75" xfId="3" applyNumberFormat="1" applyFont="1" applyFill="1" applyBorder="1" applyAlignment="1">
      <alignment horizontal="right"/>
    </xf>
    <xf numFmtId="164" fontId="5" fillId="0" borderId="76" xfId="3" applyNumberFormat="1" applyFont="1" applyFill="1" applyBorder="1"/>
    <xf numFmtId="0" fontId="10" fillId="0" borderId="0" xfId="0" applyFont="1"/>
    <xf numFmtId="0" fontId="5" fillId="0" borderId="56" xfId="3" applyFont="1" applyFill="1" applyBorder="1" applyAlignment="1">
      <alignment horizontal="center"/>
    </xf>
    <xf numFmtId="0" fontId="5" fillId="0" borderId="2" xfId="3" applyFont="1" applyFill="1" applyBorder="1" applyAlignment="1">
      <alignment horizontal="center"/>
    </xf>
    <xf numFmtId="0" fontId="5" fillId="0" borderId="3" xfId="3" applyFont="1" applyFill="1" applyBorder="1" applyAlignment="1">
      <alignment horizontal="center"/>
    </xf>
  </cellXfs>
  <cellStyles count="5">
    <cellStyle name="d" xfId="1"/>
    <cellStyle name="k6" xfId="2"/>
    <cellStyle name="Normální" xfId="0" builtinId="0"/>
    <cellStyle name="normální_Kopie - 1.Q 03-HČ rozb-tab. celk. výsledky" xfId="3"/>
    <cellStyle name="normální_XKopie - HČ rozp.04-tabulka verze 1 z 7.8.03" xf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7281949" y="601841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000xm7355/Documents/rok%202019/rozpo&#269;et%202019/&#268;erp&#225;n&#237;%20rozpo&#269;tu%202019/VH&#268;%202019/Trade%20Cent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P souhrn"/>
      <sheetName val="Obch.činnost 1. návrh"/>
      <sheetName val="Obch.činnost  schvál.plán"/>
      <sheetName val="O.č. úpr1"/>
      <sheetName val="1.Q"/>
      <sheetName val="O.č. úpr2"/>
      <sheetName val="2.Q"/>
      <sheetName val="O.č. úpr3"/>
      <sheetName val="3.Q"/>
      <sheetName val="Obch. činnost rok"/>
      <sheetName val="HDK 1. návrh"/>
      <sheetName val="HDK  schvál. plán"/>
      <sheetName val="HDK úpr.1"/>
      <sheetName val="1. Q"/>
      <sheetName val="HDK úpr. 2"/>
      <sheetName val="HDK úpr. 3"/>
      <sheetName val="2. Q"/>
      <sheetName val="3. Q"/>
      <sheetName val="HDK úpr. 4"/>
      <sheetName val="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1">
          <cell r="D11">
            <v>28990</v>
          </cell>
        </row>
        <row r="29">
          <cell r="D29">
            <v>9339</v>
          </cell>
        </row>
        <row r="30">
          <cell r="D30">
            <v>33478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66">
          <cell r="D166">
            <v>7150</v>
          </cell>
        </row>
        <row r="167">
          <cell r="D167">
            <v>16986</v>
          </cell>
        </row>
        <row r="168">
          <cell r="D168">
            <v>87764</v>
          </cell>
        </row>
      </sheetData>
      <sheetData sheetId="19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abSelected="1" zoomScaleNormal="100" workbookViewId="0"/>
  </sheetViews>
  <sheetFormatPr defaultColWidth="9.140625" defaultRowHeight="12.75" x14ac:dyDescent="0.2"/>
  <cols>
    <col min="1" max="1" width="23.5703125" style="2" customWidth="1"/>
    <col min="2" max="3" width="8.5703125" style="2" customWidth="1"/>
    <col min="4" max="4" width="5.5703125" style="2" customWidth="1"/>
    <col min="5" max="6" width="8.5703125" style="2" customWidth="1"/>
    <col min="7" max="7" width="5.5703125" style="2" customWidth="1"/>
    <col min="8" max="9" width="8.5703125" style="2" customWidth="1"/>
    <col min="10" max="10" width="5.5703125" style="2" customWidth="1"/>
    <col min="11" max="12" width="8.5703125" style="2" customWidth="1"/>
    <col min="13" max="13" width="5.5703125" style="2" customWidth="1"/>
    <col min="14" max="15" width="8.5703125" style="2" customWidth="1"/>
    <col min="16" max="16" width="5.5703125" style="2" customWidth="1"/>
    <col min="17" max="18" width="8.5703125" style="2" customWidth="1"/>
    <col min="19" max="19" width="5.5703125" style="2" customWidth="1"/>
    <col min="20" max="116" width="10.7109375" style="2" customWidth="1"/>
    <col min="117" max="135" width="6.7109375" style="2" customWidth="1"/>
    <col min="136" max="16384" width="9.140625" style="2"/>
  </cols>
  <sheetData>
    <row r="1" spans="1:19" ht="12" customHeight="1" x14ac:dyDescent="0.25">
      <c r="A1" s="140" t="s">
        <v>53</v>
      </c>
      <c r="K1" s="93"/>
      <c r="S1" s="3"/>
    </row>
    <row r="2" spans="1:19" ht="12" customHeight="1" x14ac:dyDescent="0.25">
      <c r="A2" s="140"/>
      <c r="K2" s="93"/>
      <c r="S2" s="3"/>
    </row>
    <row r="3" spans="1:19" ht="12" customHeight="1" x14ac:dyDescent="0.2">
      <c r="K3" s="93"/>
    </row>
    <row r="4" spans="1:19" ht="12.95" customHeight="1" x14ac:dyDescent="0.25">
      <c r="A4" s="108" t="s">
        <v>52</v>
      </c>
      <c r="D4" s="4"/>
    </row>
    <row r="5" spans="1:19" ht="12" customHeight="1" thickBot="1" x14ac:dyDescent="0.25">
      <c r="C5" s="93"/>
      <c r="K5" s="3"/>
      <c r="O5" s="93"/>
      <c r="R5" s="3"/>
      <c r="S5" s="3" t="s">
        <v>0</v>
      </c>
    </row>
    <row r="6" spans="1:19" ht="12" customHeight="1" x14ac:dyDescent="0.2">
      <c r="A6" s="5" t="s">
        <v>28</v>
      </c>
      <c r="B6" s="141" t="s">
        <v>1</v>
      </c>
      <c r="C6" s="142"/>
      <c r="D6" s="143"/>
      <c r="E6" s="6" t="s">
        <v>2</v>
      </c>
      <c r="F6" s="6"/>
      <c r="G6" s="7"/>
      <c r="H6" s="8" t="s">
        <v>3</v>
      </c>
      <c r="I6" s="8"/>
      <c r="J6" s="8"/>
      <c r="K6" s="8"/>
      <c r="L6" s="8"/>
      <c r="M6" s="8"/>
      <c r="N6" s="8"/>
      <c r="O6" s="8"/>
      <c r="P6" s="9"/>
      <c r="Q6" s="6" t="s">
        <v>4</v>
      </c>
      <c r="R6" s="6"/>
      <c r="S6" s="10"/>
    </row>
    <row r="7" spans="1:19" ht="12" customHeight="1" x14ac:dyDescent="0.2">
      <c r="A7" s="11"/>
      <c r="B7" s="12"/>
      <c r="C7" s="12"/>
      <c r="D7" s="13"/>
      <c r="E7" s="12"/>
      <c r="F7" s="12"/>
      <c r="G7" s="13"/>
      <c r="H7" s="14" t="s">
        <v>5</v>
      </c>
      <c r="I7" s="14"/>
      <c r="J7" s="15"/>
      <c r="K7" s="14" t="s">
        <v>6</v>
      </c>
      <c r="L7" s="14"/>
      <c r="M7" s="15"/>
      <c r="N7" s="14" t="s">
        <v>7</v>
      </c>
      <c r="O7" s="14"/>
      <c r="P7" s="15"/>
      <c r="Q7" s="12"/>
      <c r="R7" s="12"/>
      <c r="S7" s="16"/>
    </row>
    <row r="8" spans="1:19" ht="12" customHeight="1" x14ac:dyDescent="0.2">
      <c r="A8" s="11"/>
      <c r="B8" s="17" t="s">
        <v>27</v>
      </c>
      <c r="C8" s="18" t="s">
        <v>8</v>
      </c>
      <c r="D8" s="19" t="s">
        <v>9</v>
      </c>
      <c r="E8" s="17" t="s">
        <v>27</v>
      </c>
      <c r="F8" s="20" t="s">
        <v>8</v>
      </c>
      <c r="G8" s="19" t="s">
        <v>10</v>
      </c>
      <c r="H8" s="17" t="s">
        <v>27</v>
      </c>
      <c r="I8" s="20" t="s">
        <v>8</v>
      </c>
      <c r="J8" s="19" t="s">
        <v>9</v>
      </c>
      <c r="K8" s="17" t="s">
        <v>27</v>
      </c>
      <c r="L8" s="20" t="s">
        <v>8</v>
      </c>
      <c r="M8" s="19" t="s">
        <v>9</v>
      </c>
      <c r="N8" s="17" t="s">
        <v>27</v>
      </c>
      <c r="O8" s="20" t="s">
        <v>8</v>
      </c>
      <c r="P8" s="19" t="s">
        <v>9</v>
      </c>
      <c r="Q8" s="17" t="s">
        <v>27</v>
      </c>
      <c r="R8" s="20" t="s">
        <v>8</v>
      </c>
      <c r="S8" s="21" t="s">
        <v>9</v>
      </c>
    </row>
    <row r="9" spans="1:19" ht="12" customHeight="1" thickBot="1" x14ac:dyDescent="0.25">
      <c r="A9" s="22"/>
      <c r="B9" s="23"/>
      <c r="C9" s="96" t="s">
        <v>51</v>
      </c>
      <c r="D9" s="24" t="s">
        <v>11</v>
      </c>
      <c r="E9" s="25"/>
      <c r="F9" s="96" t="s">
        <v>51</v>
      </c>
      <c r="G9" s="24" t="s">
        <v>11</v>
      </c>
      <c r="H9" s="25"/>
      <c r="I9" s="96" t="s">
        <v>51</v>
      </c>
      <c r="J9" s="24" t="s">
        <v>11</v>
      </c>
      <c r="K9" s="25"/>
      <c r="L9" s="96" t="s">
        <v>51</v>
      </c>
      <c r="M9" s="24" t="s">
        <v>11</v>
      </c>
      <c r="N9" s="25"/>
      <c r="O9" s="96" t="s">
        <v>51</v>
      </c>
      <c r="P9" s="24" t="s">
        <v>11</v>
      </c>
      <c r="Q9" s="25"/>
      <c r="R9" s="96" t="s">
        <v>51</v>
      </c>
      <c r="S9" s="26" t="s">
        <v>11</v>
      </c>
    </row>
    <row r="10" spans="1:19" ht="11.45" customHeight="1" x14ac:dyDescent="0.2">
      <c r="A10" s="29" t="s">
        <v>12</v>
      </c>
      <c r="B10" s="97">
        <v>56791</v>
      </c>
      <c r="C10" s="118">
        <v>56659</v>
      </c>
      <c r="D10" s="64">
        <f>C10*100/B10</f>
        <v>99.767568804916266</v>
      </c>
      <c r="E10" s="74">
        <f>H10+K10+N10</f>
        <v>51830</v>
      </c>
      <c r="F10" s="74">
        <f>I10+L10+O10</f>
        <v>43786</v>
      </c>
      <c r="G10" s="64">
        <f>F10*100/E10</f>
        <v>84.480030870152419</v>
      </c>
      <c r="H10" s="97">
        <v>5250</v>
      </c>
      <c r="I10" s="74">
        <v>4565</v>
      </c>
      <c r="J10" s="64">
        <f>I10*100/H10</f>
        <v>86.952380952380949</v>
      </c>
      <c r="K10" s="97">
        <f>15810+3215</f>
        <v>19025</v>
      </c>
      <c r="L10" s="74">
        <v>15024</v>
      </c>
      <c r="M10" s="64">
        <f>L10*100/K10</f>
        <v>78.96977660972405</v>
      </c>
      <c r="N10" s="97">
        <v>27555</v>
      </c>
      <c r="O10" s="74">
        <v>24197</v>
      </c>
      <c r="P10" s="64">
        <f>O10*100/N10</f>
        <v>87.813463981128649</v>
      </c>
      <c r="Q10" s="74">
        <f t="shared" ref="Q10:Q13" si="0">B10-E10</f>
        <v>4961</v>
      </c>
      <c r="R10" s="74">
        <f>C10-F10</f>
        <v>12873</v>
      </c>
      <c r="S10" s="30">
        <f>R10*100/Q10</f>
        <v>259.48397500503933</v>
      </c>
    </row>
    <row r="11" spans="1:19" ht="11.45" customHeight="1" x14ac:dyDescent="0.2">
      <c r="A11" s="31" t="s">
        <v>14</v>
      </c>
      <c r="B11" s="97">
        <v>47000</v>
      </c>
      <c r="C11" s="118">
        <v>57770</v>
      </c>
      <c r="D11" s="65">
        <f>C11*100/B11</f>
        <v>122.91489361702128</v>
      </c>
      <c r="E11" s="74">
        <f t="shared" ref="E11:E13" si="1">H11+K11+N11</f>
        <v>55800</v>
      </c>
      <c r="F11" s="74">
        <f>I11+L11+O11</f>
        <v>53961</v>
      </c>
      <c r="G11" s="65">
        <f>F11*100/E11</f>
        <v>96.704301075268816</v>
      </c>
      <c r="H11" s="97">
        <v>2750</v>
      </c>
      <c r="I11" s="74">
        <v>2680</v>
      </c>
      <c r="J11" s="65">
        <f>I11*100/H11</f>
        <v>97.454545454545453</v>
      </c>
      <c r="K11" s="97">
        <v>15250</v>
      </c>
      <c r="L11" s="76">
        <v>13650</v>
      </c>
      <c r="M11" s="65">
        <f>L11*100/K11</f>
        <v>89.508196721311478</v>
      </c>
      <c r="N11" s="97">
        <v>37800</v>
      </c>
      <c r="O11" s="74">
        <v>37631</v>
      </c>
      <c r="P11" s="65">
        <f>O11*100/N11</f>
        <v>99.55291005291005</v>
      </c>
      <c r="Q11" s="74">
        <f t="shared" si="0"/>
        <v>-8800</v>
      </c>
      <c r="R11" s="74">
        <f>C11-F11</f>
        <v>3809</v>
      </c>
      <c r="S11" s="39" t="s">
        <v>13</v>
      </c>
    </row>
    <row r="12" spans="1:19" ht="11.45" customHeight="1" x14ac:dyDescent="0.2">
      <c r="A12" s="31" t="s">
        <v>37</v>
      </c>
      <c r="B12" s="97">
        <v>237000</v>
      </c>
      <c r="C12" s="118">
        <v>269864</v>
      </c>
      <c r="D12" s="65">
        <f>C12*100/B12</f>
        <v>113.86666666666666</v>
      </c>
      <c r="E12" s="74">
        <f>H12+K12+N12</f>
        <v>231620</v>
      </c>
      <c r="F12" s="74">
        <f>I12+L12+O12</f>
        <v>217727</v>
      </c>
      <c r="G12" s="65">
        <f>F12*100/E12</f>
        <v>94.001813314912354</v>
      </c>
      <c r="H12" s="97">
        <f>5500+4500+3000</f>
        <v>13000</v>
      </c>
      <c r="I12" s="74">
        <v>11588</v>
      </c>
      <c r="J12" s="65">
        <f>I12*100/H12</f>
        <v>89.138461538461542</v>
      </c>
      <c r="K12" s="97">
        <v>76210</v>
      </c>
      <c r="L12" s="74">
        <v>60529</v>
      </c>
      <c r="M12" s="65">
        <f>L12*100/K12</f>
        <v>79.423960110221756</v>
      </c>
      <c r="N12" s="97">
        <v>142410</v>
      </c>
      <c r="O12" s="74">
        <v>145610</v>
      </c>
      <c r="P12" s="65">
        <f>O12*100/N12</f>
        <v>102.2470332139597</v>
      </c>
      <c r="Q12" s="74">
        <f t="shared" si="0"/>
        <v>5380</v>
      </c>
      <c r="R12" s="74">
        <f>C12-F12</f>
        <v>52137</v>
      </c>
      <c r="S12" s="32">
        <f>R12*100/Q12</f>
        <v>969.08921933085503</v>
      </c>
    </row>
    <row r="13" spans="1:19" ht="11.45" customHeight="1" x14ac:dyDescent="0.2">
      <c r="A13" s="33" t="s">
        <v>49</v>
      </c>
      <c r="B13" s="98">
        <v>49000</v>
      </c>
      <c r="C13" s="119">
        <v>51792</v>
      </c>
      <c r="D13" s="66">
        <f>C13*100/B13</f>
        <v>105.69795918367348</v>
      </c>
      <c r="E13" s="75">
        <f t="shared" si="1"/>
        <v>65942</v>
      </c>
      <c r="F13" s="75">
        <f>I13+L13+O13</f>
        <v>61663</v>
      </c>
      <c r="G13" s="66">
        <f>F13*100/E13</f>
        <v>93.510964180643597</v>
      </c>
      <c r="H13" s="99">
        <v>3560</v>
      </c>
      <c r="I13" s="75">
        <v>3282</v>
      </c>
      <c r="J13" s="66">
        <f>I13*100/H13</f>
        <v>92.19101123595506</v>
      </c>
      <c r="K13" s="99">
        <v>18963</v>
      </c>
      <c r="L13" s="75">
        <v>19986</v>
      </c>
      <c r="M13" s="66">
        <f>L13*100/K13</f>
        <v>105.39471602594526</v>
      </c>
      <c r="N13" s="99">
        <v>43419</v>
      </c>
      <c r="O13" s="75">
        <v>38395</v>
      </c>
      <c r="P13" s="66">
        <f>O13*100/N13</f>
        <v>88.429028766208347</v>
      </c>
      <c r="Q13" s="75">
        <f t="shared" si="0"/>
        <v>-16942</v>
      </c>
      <c r="R13" s="75">
        <f>C13-F13</f>
        <v>-9871</v>
      </c>
      <c r="S13" s="130" t="s">
        <v>13</v>
      </c>
    </row>
    <row r="14" spans="1:19" ht="11.45" customHeight="1" x14ac:dyDescent="0.2">
      <c r="A14" s="34" t="s">
        <v>15</v>
      </c>
      <c r="B14" s="54"/>
      <c r="C14" s="55"/>
      <c r="D14" s="56"/>
      <c r="E14" s="57"/>
      <c r="F14" s="57"/>
      <c r="G14" s="56"/>
      <c r="H14" s="57"/>
      <c r="I14" s="57"/>
      <c r="J14" s="56"/>
      <c r="K14" s="57"/>
      <c r="L14" s="57"/>
      <c r="M14" s="56"/>
      <c r="N14" s="57"/>
      <c r="O14" s="57"/>
      <c r="P14" s="56"/>
      <c r="Q14" s="57"/>
      <c r="R14" s="57"/>
      <c r="S14" s="35"/>
    </row>
    <row r="15" spans="1:19" ht="11.45" customHeight="1" thickBot="1" x14ac:dyDescent="0.25">
      <c r="A15" s="36" t="s">
        <v>16</v>
      </c>
      <c r="B15" s="58">
        <f>SUM(B10:B14)</f>
        <v>389791</v>
      </c>
      <c r="C15" s="59">
        <f>SUM(C10:C14)</f>
        <v>436085</v>
      </c>
      <c r="D15" s="60">
        <f>C15*100/B15</f>
        <v>111.87662106103014</v>
      </c>
      <c r="E15" s="61">
        <f>SUM(E10:E14)</f>
        <v>405192</v>
      </c>
      <c r="F15" s="61">
        <f>SUM(F10:F14)</f>
        <v>377137</v>
      </c>
      <c r="G15" s="37">
        <f t="shared" ref="G15:G21" si="2">F15*100/E15</f>
        <v>93.076121937254442</v>
      </c>
      <c r="H15" s="61">
        <f>SUM(H10:H14)</f>
        <v>24560</v>
      </c>
      <c r="I15" s="58">
        <f>SUM(I10:I14)</f>
        <v>22115</v>
      </c>
      <c r="J15" s="60">
        <f>I15*100/H15</f>
        <v>90.044788273615637</v>
      </c>
      <c r="K15" s="61">
        <f>SUM(K10:K14)</f>
        <v>129448</v>
      </c>
      <c r="L15" s="61">
        <f>SUM(L10:L14)</f>
        <v>109189</v>
      </c>
      <c r="M15" s="60">
        <f t="shared" ref="M15:M23" si="3">L15*100/K15</f>
        <v>84.349700265743778</v>
      </c>
      <c r="N15" s="61">
        <f>SUM(N10:N14)</f>
        <v>251184</v>
      </c>
      <c r="O15" s="58">
        <f>SUM(O10:O14)</f>
        <v>245833</v>
      </c>
      <c r="P15" s="60">
        <f t="shared" ref="P15:P22" si="4">O15*100/N15</f>
        <v>97.869689152175297</v>
      </c>
      <c r="Q15" s="61">
        <f t="shared" ref="Q15:Q21" si="5">B15-E15</f>
        <v>-15401</v>
      </c>
      <c r="R15" s="61">
        <f>SUM(R10:R14)</f>
        <v>58948</v>
      </c>
      <c r="S15" s="133" t="s">
        <v>13</v>
      </c>
    </row>
    <row r="16" spans="1:19" ht="11.45" customHeight="1" x14ac:dyDescent="0.2">
      <c r="A16" s="29" t="s">
        <v>17</v>
      </c>
      <c r="B16" s="100">
        <v>270883</v>
      </c>
      <c r="C16" s="118">
        <v>274413</v>
      </c>
      <c r="D16" s="64">
        <f t="shared" ref="D16:D23" si="6">C16*100/B16</f>
        <v>101.30314563852291</v>
      </c>
      <c r="E16" s="74">
        <f>H16+K16+N16</f>
        <v>232375</v>
      </c>
      <c r="F16" s="74">
        <f t="shared" ref="F16:F19" si="7">I16+L16+O16</f>
        <v>212194</v>
      </c>
      <c r="G16" s="64">
        <f t="shared" si="2"/>
        <v>91.315330823023132</v>
      </c>
      <c r="H16" s="100">
        <v>19500</v>
      </c>
      <c r="I16" s="74">
        <v>18966</v>
      </c>
      <c r="J16" s="64">
        <f t="shared" ref="J16:J21" si="8">I16*100/H16</f>
        <v>97.261538461538464</v>
      </c>
      <c r="K16" s="100">
        <v>78650</v>
      </c>
      <c r="L16" s="74">
        <v>66460</v>
      </c>
      <c r="M16" s="64">
        <f t="shared" si="3"/>
        <v>84.500953591862682</v>
      </c>
      <c r="N16" s="100">
        <v>134225</v>
      </c>
      <c r="O16" s="74">
        <v>126768</v>
      </c>
      <c r="P16" s="64">
        <f t="shared" si="4"/>
        <v>94.444403054572547</v>
      </c>
      <c r="Q16" s="74">
        <f>B16-E16</f>
        <v>38508</v>
      </c>
      <c r="R16" s="74">
        <f t="shared" ref="R16:R23" si="9">C16-F16</f>
        <v>62219</v>
      </c>
      <c r="S16" s="39">
        <f>R16*100/Q16</f>
        <v>161.57421834424017</v>
      </c>
    </row>
    <row r="17" spans="1:19" ht="11.45" customHeight="1" x14ac:dyDescent="0.2">
      <c r="A17" s="31" t="s">
        <v>34</v>
      </c>
      <c r="B17" s="97">
        <v>112000</v>
      </c>
      <c r="C17" s="118">
        <v>115238</v>
      </c>
      <c r="D17" s="65">
        <f t="shared" si="6"/>
        <v>102.89107142857142</v>
      </c>
      <c r="E17" s="74">
        <f>H17+K17+N17</f>
        <v>260251</v>
      </c>
      <c r="F17" s="74">
        <f t="shared" si="7"/>
        <v>220398</v>
      </c>
      <c r="G17" s="65">
        <f t="shared" si="2"/>
        <v>84.686706295076675</v>
      </c>
      <c r="H17" s="97">
        <f>25000+8000+0</f>
        <v>33000</v>
      </c>
      <c r="I17" s="74">
        <v>32709</v>
      </c>
      <c r="J17" s="65">
        <f t="shared" si="8"/>
        <v>99.118181818181824</v>
      </c>
      <c r="K17" s="97">
        <v>66000</v>
      </c>
      <c r="L17" s="74">
        <v>49995</v>
      </c>
      <c r="M17" s="65">
        <f t="shared" si="3"/>
        <v>75.75</v>
      </c>
      <c r="N17" s="97">
        <v>161251</v>
      </c>
      <c r="O17" s="74">
        <v>137694</v>
      </c>
      <c r="P17" s="65">
        <f t="shared" si="4"/>
        <v>85.391098349777678</v>
      </c>
      <c r="Q17" s="74">
        <f t="shared" si="5"/>
        <v>-148251</v>
      </c>
      <c r="R17" s="74">
        <f t="shared" si="9"/>
        <v>-105160</v>
      </c>
      <c r="S17" s="39" t="s">
        <v>13</v>
      </c>
    </row>
    <row r="18" spans="1:19" ht="11.45" customHeight="1" x14ac:dyDescent="0.2">
      <c r="A18" s="31" t="s">
        <v>23</v>
      </c>
      <c r="B18" s="97">
        <v>193309</v>
      </c>
      <c r="C18" s="120">
        <v>210633</v>
      </c>
      <c r="D18" s="65">
        <f t="shared" si="6"/>
        <v>108.96181760807826</v>
      </c>
      <c r="E18" s="74">
        <f t="shared" ref="E18:E23" si="10">H18+K18+N18</f>
        <v>183707</v>
      </c>
      <c r="F18" s="74">
        <f>I18+L18+O18</f>
        <v>184427</v>
      </c>
      <c r="G18" s="64">
        <f t="shared" si="2"/>
        <v>100.39192845128383</v>
      </c>
      <c r="H18" s="97">
        <f>'[1]O.č. úpr3'!$D$29+'[1]HDK úpr. 4'!$D$167</f>
        <v>26325</v>
      </c>
      <c r="I18" s="87">
        <v>27912</v>
      </c>
      <c r="J18" s="64">
        <f t="shared" si="8"/>
        <v>106.02849002849003</v>
      </c>
      <c r="K18" s="97">
        <f>'[1]O.č. úpr3'!$D$30+'[1]HDK úpr. 4'!$D$168</f>
        <v>121242</v>
      </c>
      <c r="L18" s="87">
        <v>134649</v>
      </c>
      <c r="M18" s="64">
        <f t="shared" si="3"/>
        <v>111.05804919087446</v>
      </c>
      <c r="N18" s="97">
        <f>'[1]O.č. úpr3'!$D$11+'[1]HDK úpr. 4'!$D$166</f>
        <v>36140</v>
      </c>
      <c r="O18" s="87">
        <v>21866</v>
      </c>
      <c r="P18" s="64">
        <f t="shared" si="4"/>
        <v>60.50359712230216</v>
      </c>
      <c r="Q18" s="87">
        <f t="shared" si="5"/>
        <v>9602</v>
      </c>
      <c r="R18" s="74">
        <f t="shared" si="9"/>
        <v>26206</v>
      </c>
      <c r="S18" s="39">
        <f>R18*100/Q18</f>
        <v>272.92230785253071</v>
      </c>
    </row>
    <row r="19" spans="1:19" ht="11.45" customHeight="1" x14ac:dyDescent="0.2">
      <c r="A19" s="31" t="s">
        <v>33</v>
      </c>
      <c r="B19" s="97">
        <v>5415</v>
      </c>
      <c r="C19" s="120">
        <v>3827</v>
      </c>
      <c r="D19" s="65">
        <f t="shared" si="6"/>
        <v>70.674053554939988</v>
      </c>
      <c r="E19" s="74">
        <f t="shared" si="10"/>
        <v>28279</v>
      </c>
      <c r="F19" s="74">
        <f t="shared" si="7"/>
        <v>7328</v>
      </c>
      <c r="G19" s="65">
        <f t="shared" si="2"/>
        <v>25.913221825382792</v>
      </c>
      <c r="H19" s="97">
        <v>4691</v>
      </c>
      <c r="I19" s="87">
        <v>1731</v>
      </c>
      <c r="J19" s="65">
        <f>I19*100/H19</f>
        <v>36.900447665742909</v>
      </c>
      <c r="K19" s="97">
        <v>1082</v>
      </c>
      <c r="L19" s="87">
        <v>258</v>
      </c>
      <c r="M19" s="65">
        <f t="shared" si="3"/>
        <v>23.844731977818853</v>
      </c>
      <c r="N19" s="97">
        <v>22506</v>
      </c>
      <c r="O19" s="87">
        <v>5339</v>
      </c>
      <c r="P19" s="64">
        <f t="shared" si="4"/>
        <v>23.722562872122989</v>
      </c>
      <c r="Q19" s="74">
        <f t="shared" si="5"/>
        <v>-22864</v>
      </c>
      <c r="R19" s="74">
        <f t="shared" si="9"/>
        <v>-3501</v>
      </c>
      <c r="S19" s="39" t="s">
        <v>13</v>
      </c>
    </row>
    <row r="20" spans="1:19" ht="11.45" customHeight="1" x14ac:dyDescent="0.2">
      <c r="A20" s="31" t="s">
        <v>18</v>
      </c>
      <c r="B20" s="97">
        <v>800000</v>
      </c>
      <c r="C20" s="120">
        <v>1065942</v>
      </c>
      <c r="D20" s="65">
        <f t="shared" si="6"/>
        <v>133.24275</v>
      </c>
      <c r="E20" s="74">
        <f t="shared" si="10"/>
        <v>92151</v>
      </c>
      <c r="F20" s="74">
        <f>I20+L20+O20</f>
        <v>58089</v>
      </c>
      <c r="G20" s="65">
        <f t="shared" si="2"/>
        <v>63.036754891428203</v>
      </c>
      <c r="H20" s="97">
        <v>33923</v>
      </c>
      <c r="I20" s="87">
        <v>33923</v>
      </c>
      <c r="J20" s="65">
        <f>I20*100/H20</f>
        <v>100</v>
      </c>
      <c r="K20" s="97">
        <f>23358+1300</f>
        <v>24658</v>
      </c>
      <c r="L20" s="87">
        <v>10227</v>
      </c>
      <c r="M20" s="65">
        <f t="shared" si="3"/>
        <v>41.475383242760969</v>
      </c>
      <c r="N20" s="97">
        <f>34870-1300</f>
        <v>33570</v>
      </c>
      <c r="O20" s="87">
        <v>13939</v>
      </c>
      <c r="P20" s="64">
        <f t="shared" si="4"/>
        <v>41.522192433720583</v>
      </c>
      <c r="Q20" s="87">
        <f t="shared" si="5"/>
        <v>707849</v>
      </c>
      <c r="R20" s="74">
        <f t="shared" si="9"/>
        <v>1007853</v>
      </c>
      <c r="S20" s="39">
        <f>R20*100/Q20</f>
        <v>142.38248553010601</v>
      </c>
    </row>
    <row r="21" spans="1:19" ht="11.45" customHeight="1" x14ac:dyDescent="0.2">
      <c r="A21" s="31" t="s">
        <v>20</v>
      </c>
      <c r="B21" s="97">
        <v>225580</v>
      </c>
      <c r="C21" s="121">
        <v>230917</v>
      </c>
      <c r="D21" s="65">
        <f t="shared" si="6"/>
        <v>102.36590123237876</v>
      </c>
      <c r="E21" s="74">
        <f t="shared" si="10"/>
        <v>179369</v>
      </c>
      <c r="F21" s="76">
        <f>I21+L21+O21</f>
        <v>179432</v>
      </c>
      <c r="G21" s="65">
        <f t="shared" si="2"/>
        <v>100.03512312606972</v>
      </c>
      <c r="H21" s="97">
        <f>7998+87</f>
        <v>8085</v>
      </c>
      <c r="I21" s="76">
        <v>8149</v>
      </c>
      <c r="J21" s="65">
        <f t="shared" si="8"/>
        <v>100.79158936301793</v>
      </c>
      <c r="K21" s="97">
        <v>4204</v>
      </c>
      <c r="L21" s="76">
        <v>4226</v>
      </c>
      <c r="M21" s="83">
        <f t="shared" si="3"/>
        <v>100.52331113225499</v>
      </c>
      <c r="N21" s="97">
        <f>165080+2000</f>
        <v>167080</v>
      </c>
      <c r="O21" s="76">
        <v>167057</v>
      </c>
      <c r="P21" s="65">
        <f t="shared" si="4"/>
        <v>99.986234139334456</v>
      </c>
      <c r="Q21" s="88">
        <f t="shared" si="5"/>
        <v>46211</v>
      </c>
      <c r="R21" s="74">
        <f t="shared" si="9"/>
        <v>51485</v>
      </c>
      <c r="S21" s="50">
        <f>R21*100/Q21</f>
        <v>111.41286706628291</v>
      </c>
    </row>
    <row r="22" spans="1:19" ht="11.45" customHeight="1" x14ac:dyDescent="0.2">
      <c r="A22" s="31" t="s">
        <v>42</v>
      </c>
      <c r="B22" s="97">
        <v>11541</v>
      </c>
      <c r="C22" s="121">
        <v>22910</v>
      </c>
      <c r="D22" s="65">
        <f t="shared" si="6"/>
        <v>198.50966120786759</v>
      </c>
      <c r="E22" s="112">
        <f t="shared" si="10"/>
        <v>48637</v>
      </c>
      <c r="F22" s="76">
        <f>I22+L22+O22</f>
        <v>45789</v>
      </c>
      <c r="G22" s="65">
        <f>F22*100/E22</f>
        <v>94.144375681065853</v>
      </c>
      <c r="H22" s="97">
        <v>600</v>
      </c>
      <c r="I22" s="76">
        <v>600</v>
      </c>
      <c r="J22" s="65">
        <f>I22*100/H22</f>
        <v>100</v>
      </c>
      <c r="K22" s="97">
        <v>2</v>
      </c>
      <c r="L22" s="76">
        <v>2</v>
      </c>
      <c r="M22" s="83">
        <f t="shared" si="3"/>
        <v>100</v>
      </c>
      <c r="N22" s="97">
        <v>48035</v>
      </c>
      <c r="O22" s="76">
        <v>45187</v>
      </c>
      <c r="P22" s="65">
        <f t="shared" si="4"/>
        <v>94.070989903195581</v>
      </c>
      <c r="Q22" s="88">
        <f>B22-E22</f>
        <v>-37096</v>
      </c>
      <c r="R22" s="76">
        <f t="shared" si="9"/>
        <v>-22879</v>
      </c>
      <c r="S22" s="50" t="s">
        <v>13</v>
      </c>
    </row>
    <row r="23" spans="1:19" ht="11.45" customHeight="1" thickBot="1" x14ac:dyDescent="0.25">
      <c r="A23" s="22" t="s">
        <v>43</v>
      </c>
      <c r="B23" s="109">
        <v>34250</v>
      </c>
      <c r="C23" s="122">
        <v>39657</v>
      </c>
      <c r="D23" s="110">
        <f t="shared" si="6"/>
        <v>115.78686131386861</v>
      </c>
      <c r="E23" s="113">
        <f t="shared" si="10"/>
        <v>6814</v>
      </c>
      <c r="F23" s="117">
        <f>I23+L23+O23</f>
        <v>6845</v>
      </c>
      <c r="G23" s="132">
        <f>F23*100/E23</f>
        <v>100.45494570002936</v>
      </c>
      <c r="H23" s="111">
        <v>0</v>
      </c>
      <c r="I23" s="123">
        <v>0</v>
      </c>
      <c r="J23" s="114" t="s">
        <v>13</v>
      </c>
      <c r="K23" s="111">
        <v>6814</v>
      </c>
      <c r="L23" s="123">
        <v>6845</v>
      </c>
      <c r="M23" s="114">
        <f t="shared" si="3"/>
        <v>100.45494570002936</v>
      </c>
      <c r="N23" s="111">
        <v>0</v>
      </c>
      <c r="O23" s="124">
        <v>0</v>
      </c>
      <c r="P23" s="114" t="s">
        <v>13</v>
      </c>
      <c r="Q23" s="115">
        <f>B23-E23</f>
        <v>27436</v>
      </c>
      <c r="R23" s="117">
        <f t="shared" si="9"/>
        <v>32812</v>
      </c>
      <c r="S23" s="116">
        <f>R23*100/Q23</f>
        <v>119.59469310395102</v>
      </c>
    </row>
    <row r="24" spans="1:19" ht="11.45" customHeight="1" x14ac:dyDescent="0.2">
      <c r="A24" s="34" t="s">
        <v>26</v>
      </c>
      <c r="B24" s="54"/>
      <c r="C24" s="55"/>
      <c r="D24" s="56"/>
      <c r="E24" s="57"/>
      <c r="F24" s="57"/>
      <c r="G24" s="56"/>
      <c r="H24" s="57"/>
      <c r="I24" s="57"/>
      <c r="J24" s="56"/>
      <c r="K24" s="57"/>
      <c r="L24" s="57"/>
      <c r="M24" s="56"/>
      <c r="N24" s="57"/>
      <c r="O24" s="57"/>
      <c r="P24" s="56"/>
      <c r="Q24" s="57"/>
      <c r="R24" s="57"/>
      <c r="S24" s="35"/>
    </row>
    <row r="25" spans="1:19" ht="11.45" customHeight="1" thickBot="1" x14ac:dyDescent="0.25">
      <c r="A25" s="36" t="s">
        <v>19</v>
      </c>
      <c r="B25" s="58">
        <f>SUM(B16:B24)</f>
        <v>1652978</v>
      </c>
      <c r="C25" s="62">
        <f>SUM(C16:C24)</f>
        <v>1963537</v>
      </c>
      <c r="D25" s="37">
        <f t="shared" ref="D25:D31" si="11">C25*100/B25</f>
        <v>118.78784835611847</v>
      </c>
      <c r="E25" s="61">
        <f>SUM(E16:E24)</f>
        <v>1031583</v>
      </c>
      <c r="F25" s="61">
        <f>SUM(F16:F24)</f>
        <v>914502</v>
      </c>
      <c r="G25" s="37">
        <f>F25*100/E25</f>
        <v>88.650355812377683</v>
      </c>
      <c r="H25" s="61">
        <f>SUM(H16:H24)</f>
        <v>126124</v>
      </c>
      <c r="I25" s="61">
        <f>SUM(I16:I24)</f>
        <v>123990</v>
      </c>
      <c r="J25" s="37">
        <f>I25*100/H25</f>
        <v>98.30801433509879</v>
      </c>
      <c r="K25" s="61">
        <f>SUM(K16:K24)</f>
        <v>302652</v>
      </c>
      <c r="L25" s="61">
        <f>SUM(L16:L24)</f>
        <v>272662</v>
      </c>
      <c r="M25" s="37">
        <f t="shared" ref="M25:M31" si="12">L25*100/K25</f>
        <v>90.090929516408281</v>
      </c>
      <c r="N25" s="61">
        <f>SUM(N16:N24)</f>
        <v>602807</v>
      </c>
      <c r="O25" s="61">
        <f>SUM(O16:O24)</f>
        <v>517850</v>
      </c>
      <c r="P25" s="37">
        <f>O25*100/N25</f>
        <v>85.906434397742558</v>
      </c>
      <c r="Q25" s="61">
        <f t="shared" ref="Q25:R35" si="13">B25-E25</f>
        <v>621395</v>
      </c>
      <c r="R25" s="61">
        <f>SUM(R16:R24)</f>
        <v>1049035</v>
      </c>
      <c r="S25" s="41">
        <f>R25*100/Q25</f>
        <v>168.81935001086265</v>
      </c>
    </row>
    <row r="26" spans="1:19" ht="11.45" customHeight="1" x14ac:dyDescent="0.2">
      <c r="A26" s="27" t="s">
        <v>32</v>
      </c>
      <c r="B26" s="101">
        <v>11100</v>
      </c>
      <c r="C26" s="78">
        <v>12208</v>
      </c>
      <c r="D26" s="68">
        <f t="shared" si="11"/>
        <v>109.98198198198199</v>
      </c>
      <c r="E26" s="78">
        <f>H26+K26+N26</f>
        <v>92096</v>
      </c>
      <c r="F26" s="78">
        <f t="shared" ref="E26:F41" si="14">I26+L26+O26</f>
        <v>88429</v>
      </c>
      <c r="G26" s="68">
        <f t="shared" ref="G26:G31" si="15">F26*100/E26</f>
        <v>96.018285267546901</v>
      </c>
      <c r="H26" s="78">
        <v>10200</v>
      </c>
      <c r="I26" s="78">
        <v>10103</v>
      </c>
      <c r="J26" s="68">
        <f>I26*100/H26</f>
        <v>99.049019607843135</v>
      </c>
      <c r="K26" s="97">
        <v>81776</v>
      </c>
      <c r="L26" s="78">
        <v>78326</v>
      </c>
      <c r="M26" s="68">
        <f t="shared" si="12"/>
        <v>95.781158286049703</v>
      </c>
      <c r="N26" s="78">
        <v>120</v>
      </c>
      <c r="O26" s="78">
        <v>0</v>
      </c>
      <c r="P26" s="68">
        <f>O26*100/N26</f>
        <v>0</v>
      </c>
      <c r="Q26" s="78">
        <f t="shared" si="13"/>
        <v>-80996</v>
      </c>
      <c r="R26" s="78">
        <f>C26-F26</f>
        <v>-76221</v>
      </c>
      <c r="S26" s="42" t="s">
        <v>13</v>
      </c>
    </row>
    <row r="27" spans="1:19" ht="11.45" customHeight="1" x14ac:dyDescent="0.2">
      <c r="A27" s="28" t="s">
        <v>22</v>
      </c>
      <c r="B27" s="102">
        <v>10536</v>
      </c>
      <c r="C27" s="77">
        <v>18002</v>
      </c>
      <c r="D27" s="67">
        <f t="shared" si="11"/>
        <v>170.86180713743357</v>
      </c>
      <c r="E27" s="77">
        <f>H27+K27+N27</f>
        <v>119000</v>
      </c>
      <c r="F27" s="77">
        <f t="shared" si="14"/>
        <v>107981</v>
      </c>
      <c r="G27" s="67">
        <f t="shared" si="15"/>
        <v>90.740336134453784</v>
      </c>
      <c r="H27" s="77">
        <v>44000</v>
      </c>
      <c r="I27" s="77">
        <v>38575</v>
      </c>
      <c r="J27" s="67">
        <f>I27*100/H27</f>
        <v>87.670454545454547</v>
      </c>
      <c r="K27" s="99">
        <f>52000+14000-3000</f>
        <v>63000</v>
      </c>
      <c r="L27" s="77">
        <v>57510</v>
      </c>
      <c r="M27" s="67">
        <f t="shared" si="12"/>
        <v>91.285714285714292</v>
      </c>
      <c r="N27" s="77">
        <f>9000+3000</f>
        <v>12000</v>
      </c>
      <c r="O27" s="77">
        <v>11896</v>
      </c>
      <c r="P27" s="67">
        <f>O27*100/N27</f>
        <v>99.13333333333334</v>
      </c>
      <c r="Q27" s="77">
        <f t="shared" si="13"/>
        <v>-108464</v>
      </c>
      <c r="R27" s="77">
        <f>C27-F27</f>
        <v>-89979</v>
      </c>
      <c r="S27" s="40" t="s">
        <v>13</v>
      </c>
    </row>
    <row r="28" spans="1:19" ht="11.45" customHeight="1" thickBot="1" x14ac:dyDescent="0.25">
      <c r="A28" s="36" t="s">
        <v>31</v>
      </c>
      <c r="B28" s="63">
        <f>SUM(B26:B27)</f>
        <v>21636</v>
      </c>
      <c r="C28" s="61">
        <f>SUM(C26:C27)</f>
        <v>30210</v>
      </c>
      <c r="D28" s="37">
        <f t="shared" si="11"/>
        <v>139.62839711591792</v>
      </c>
      <c r="E28" s="61">
        <f t="shared" si="14"/>
        <v>211096</v>
      </c>
      <c r="F28" s="61">
        <f t="shared" si="14"/>
        <v>196410</v>
      </c>
      <c r="G28" s="37">
        <f t="shared" si="15"/>
        <v>93.042975707734868</v>
      </c>
      <c r="H28" s="61">
        <f>SUM(H26:H27)</f>
        <v>54200</v>
      </c>
      <c r="I28" s="61">
        <f>SUM(I26:I27)</f>
        <v>48678</v>
      </c>
      <c r="J28" s="37">
        <f>I28*100/H28</f>
        <v>89.811808118081174</v>
      </c>
      <c r="K28" s="61">
        <f>SUM(K26:K27)</f>
        <v>144776</v>
      </c>
      <c r="L28" s="61">
        <f>SUM(L26:L27)</f>
        <v>135836</v>
      </c>
      <c r="M28" s="37">
        <f t="shared" si="12"/>
        <v>93.824943360778036</v>
      </c>
      <c r="N28" s="61">
        <f>SUM(N26:N27)</f>
        <v>12120</v>
      </c>
      <c r="O28" s="61">
        <f>SUM(O26:O27)</f>
        <v>11896</v>
      </c>
      <c r="P28" s="37">
        <f>O28*100/N28</f>
        <v>98.151815181518145</v>
      </c>
      <c r="Q28" s="61">
        <f t="shared" si="13"/>
        <v>-189460</v>
      </c>
      <c r="R28" s="61">
        <f t="shared" si="13"/>
        <v>-166200</v>
      </c>
      <c r="S28" s="41" t="s">
        <v>13</v>
      </c>
    </row>
    <row r="29" spans="1:19" ht="11.45" customHeight="1" thickBot="1" x14ac:dyDescent="0.25">
      <c r="A29" s="52" t="s">
        <v>36</v>
      </c>
      <c r="B29" s="79">
        <v>10</v>
      </c>
      <c r="C29" s="79">
        <v>0</v>
      </c>
      <c r="D29" s="69">
        <f t="shared" si="11"/>
        <v>0</v>
      </c>
      <c r="E29" s="79">
        <f t="shared" si="14"/>
        <v>10</v>
      </c>
      <c r="F29" s="79">
        <f>I29+L29+O29</f>
        <v>0</v>
      </c>
      <c r="G29" s="69">
        <f t="shared" si="15"/>
        <v>0</v>
      </c>
      <c r="H29" s="79">
        <v>0</v>
      </c>
      <c r="I29" s="79">
        <v>0</v>
      </c>
      <c r="J29" s="82" t="s">
        <v>13</v>
      </c>
      <c r="K29" s="79">
        <v>10</v>
      </c>
      <c r="L29" s="79">
        <v>0</v>
      </c>
      <c r="M29" s="69">
        <f t="shared" si="12"/>
        <v>0</v>
      </c>
      <c r="N29" s="79">
        <v>0</v>
      </c>
      <c r="O29" s="79">
        <v>0</v>
      </c>
      <c r="P29" s="82" t="s">
        <v>13</v>
      </c>
      <c r="Q29" s="79">
        <f t="shared" si="13"/>
        <v>0</v>
      </c>
      <c r="R29" s="79">
        <f t="shared" si="13"/>
        <v>0</v>
      </c>
      <c r="S29" s="95" t="s">
        <v>13</v>
      </c>
    </row>
    <row r="30" spans="1:19" ht="11.45" customHeight="1" x14ac:dyDescent="0.2">
      <c r="A30" s="51" t="s">
        <v>46</v>
      </c>
      <c r="B30" s="74">
        <v>384904</v>
      </c>
      <c r="C30" s="74">
        <v>382784</v>
      </c>
      <c r="D30" s="64">
        <f t="shared" si="11"/>
        <v>99.449213310331928</v>
      </c>
      <c r="E30" s="74">
        <f t="shared" si="14"/>
        <v>42210</v>
      </c>
      <c r="F30" s="74">
        <f>I30+L30+O30</f>
        <v>6024</v>
      </c>
      <c r="G30" s="64">
        <f t="shared" si="15"/>
        <v>14.271499644633973</v>
      </c>
      <c r="H30" s="100">
        <v>68</v>
      </c>
      <c r="I30" s="74">
        <v>97</v>
      </c>
      <c r="J30" s="70">
        <f>I30*100/H30</f>
        <v>142.64705882352942</v>
      </c>
      <c r="K30" s="74">
        <v>3073</v>
      </c>
      <c r="L30" s="74">
        <v>1123</v>
      </c>
      <c r="M30" s="64">
        <f t="shared" si="12"/>
        <v>36.544093719492352</v>
      </c>
      <c r="N30" s="74">
        <f>38819+250</f>
        <v>39069</v>
      </c>
      <c r="O30" s="74">
        <v>4804</v>
      </c>
      <c r="P30" s="64">
        <f>O30*100/N30</f>
        <v>12.296193913332822</v>
      </c>
      <c r="Q30" s="74">
        <f t="shared" si="13"/>
        <v>342694</v>
      </c>
      <c r="R30" s="74">
        <f>C30-F30</f>
        <v>376760</v>
      </c>
      <c r="S30" s="30">
        <f t="shared" ref="S30:S35" si="16">R30*100/Q30</f>
        <v>109.94064675774889</v>
      </c>
    </row>
    <row r="31" spans="1:19" ht="11.45" customHeight="1" x14ac:dyDescent="0.2">
      <c r="A31" s="31" t="s">
        <v>39</v>
      </c>
      <c r="B31" s="76">
        <v>2243642</v>
      </c>
      <c r="C31" s="76">
        <v>2243642</v>
      </c>
      <c r="D31" s="65">
        <f t="shared" si="11"/>
        <v>100</v>
      </c>
      <c r="E31" s="76">
        <f t="shared" si="14"/>
        <v>45100</v>
      </c>
      <c r="F31" s="76">
        <f t="shared" si="14"/>
        <v>36179</v>
      </c>
      <c r="G31" s="65">
        <f t="shared" si="15"/>
        <v>80.219512195121951</v>
      </c>
      <c r="H31" s="97">
        <v>0</v>
      </c>
      <c r="I31" s="76">
        <v>0</v>
      </c>
      <c r="J31" s="83" t="s">
        <v>13</v>
      </c>
      <c r="K31" s="76">
        <v>45100</v>
      </c>
      <c r="L31" s="76">
        <v>36086</v>
      </c>
      <c r="M31" s="65">
        <f t="shared" si="12"/>
        <v>80.013303769401332</v>
      </c>
      <c r="N31" s="76">
        <v>0</v>
      </c>
      <c r="O31" s="76">
        <v>93</v>
      </c>
      <c r="P31" s="83" t="s">
        <v>13</v>
      </c>
      <c r="Q31" s="76">
        <f t="shared" si="13"/>
        <v>2198542</v>
      </c>
      <c r="R31" s="76">
        <f>C31-F31</f>
        <v>2207463</v>
      </c>
      <c r="S31" s="32">
        <f t="shared" si="16"/>
        <v>100.40576891412582</v>
      </c>
    </row>
    <row r="32" spans="1:19" ht="11.45" customHeight="1" x14ac:dyDescent="0.2">
      <c r="A32" s="43" t="s">
        <v>41</v>
      </c>
      <c r="B32" s="74">
        <v>270000</v>
      </c>
      <c r="C32" s="87">
        <v>114996</v>
      </c>
      <c r="D32" s="64">
        <f>C32*100/B32</f>
        <v>42.591111111111111</v>
      </c>
      <c r="E32" s="74">
        <f t="shared" si="14"/>
        <v>30000</v>
      </c>
      <c r="F32" s="74">
        <f t="shared" si="14"/>
        <v>25938</v>
      </c>
      <c r="G32" s="64">
        <f>F32*100/E32</f>
        <v>86.46</v>
      </c>
      <c r="H32" s="97">
        <v>0</v>
      </c>
      <c r="I32" s="87">
        <v>0</v>
      </c>
      <c r="J32" s="70" t="s">
        <v>13</v>
      </c>
      <c r="K32" s="74">
        <v>30000</v>
      </c>
      <c r="L32" s="87">
        <v>25938</v>
      </c>
      <c r="M32" s="64">
        <f>L32*100/K32</f>
        <v>86.46</v>
      </c>
      <c r="N32" s="74">
        <v>0</v>
      </c>
      <c r="O32" s="87">
        <v>0</v>
      </c>
      <c r="P32" s="70" t="s">
        <v>13</v>
      </c>
      <c r="Q32" s="74">
        <f t="shared" si="13"/>
        <v>240000</v>
      </c>
      <c r="R32" s="74">
        <f>C32-F32</f>
        <v>89058</v>
      </c>
      <c r="S32" s="30">
        <f t="shared" si="16"/>
        <v>37.107500000000002</v>
      </c>
    </row>
    <row r="33" spans="1:20" ht="11.45" customHeight="1" x14ac:dyDescent="0.2">
      <c r="A33" s="33" t="s">
        <v>40</v>
      </c>
      <c r="B33" s="75">
        <v>28128</v>
      </c>
      <c r="C33" s="125">
        <v>58120</v>
      </c>
      <c r="D33" s="66">
        <f>C33*100/B33</f>
        <v>206.6268486916951</v>
      </c>
      <c r="E33" s="75">
        <f t="shared" si="14"/>
        <v>1500</v>
      </c>
      <c r="F33" s="75">
        <f t="shared" si="14"/>
        <v>119</v>
      </c>
      <c r="G33" s="66">
        <f>F33*100/E33</f>
        <v>7.9333333333333336</v>
      </c>
      <c r="H33" s="99">
        <v>0</v>
      </c>
      <c r="I33" s="125">
        <v>0</v>
      </c>
      <c r="J33" s="84" t="s">
        <v>13</v>
      </c>
      <c r="K33" s="75">
        <v>1500</v>
      </c>
      <c r="L33" s="125">
        <v>119</v>
      </c>
      <c r="M33" s="66">
        <f>L33*100/K33</f>
        <v>7.9333333333333336</v>
      </c>
      <c r="N33" s="75">
        <v>0</v>
      </c>
      <c r="O33" s="125">
        <v>0</v>
      </c>
      <c r="P33" s="84" t="s">
        <v>13</v>
      </c>
      <c r="Q33" s="75">
        <f t="shared" si="13"/>
        <v>26628</v>
      </c>
      <c r="R33" s="75">
        <f t="shared" si="13"/>
        <v>58001</v>
      </c>
      <c r="S33" s="90">
        <f t="shared" si="16"/>
        <v>217.81958840318461</v>
      </c>
    </row>
    <row r="34" spans="1:20" ht="11.45" customHeight="1" x14ac:dyDescent="0.2">
      <c r="A34" s="11" t="s">
        <v>38</v>
      </c>
      <c r="B34" s="134">
        <v>1482816</v>
      </c>
      <c r="C34" s="135">
        <v>215087</v>
      </c>
      <c r="D34" s="56">
        <f>C34*100/B34</f>
        <v>14.505306120246882</v>
      </c>
      <c r="E34" s="134">
        <f t="shared" si="14"/>
        <v>3700</v>
      </c>
      <c r="F34" s="134">
        <f>I34+L34+O34</f>
        <v>2678</v>
      </c>
      <c r="G34" s="136">
        <f>F34*100/E34</f>
        <v>72.378378378378372</v>
      </c>
      <c r="H34" s="137">
        <v>0</v>
      </c>
      <c r="I34" s="135">
        <v>0</v>
      </c>
      <c r="J34" s="138" t="s">
        <v>13</v>
      </c>
      <c r="K34" s="134">
        <v>3700</v>
      </c>
      <c r="L34" s="135">
        <v>2678</v>
      </c>
      <c r="M34" s="136">
        <f>L34*100/K34</f>
        <v>72.378378378378372</v>
      </c>
      <c r="N34" s="134">
        <v>0</v>
      </c>
      <c r="O34" s="135">
        <v>0</v>
      </c>
      <c r="P34" s="138" t="s">
        <v>13</v>
      </c>
      <c r="Q34" s="134">
        <f t="shared" si="13"/>
        <v>1479116</v>
      </c>
      <c r="R34" s="57">
        <f t="shared" si="13"/>
        <v>212409</v>
      </c>
      <c r="S34" s="139">
        <f t="shared" si="16"/>
        <v>14.360536969379007</v>
      </c>
    </row>
    <row r="35" spans="1:20" ht="11.45" customHeight="1" x14ac:dyDescent="0.2">
      <c r="A35" s="31" t="s">
        <v>47</v>
      </c>
      <c r="B35" s="76">
        <v>1000</v>
      </c>
      <c r="C35" s="88">
        <v>502</v>
      </c>
      <c r="D35" s="65">
        <f>C35*100/B35</f>
        <v>50.2</v>
      </c>
      <c r="E35" s="76">
        <f t="shared" si="14"/>
        <v>0</v>
      </c>
      <c r="F35" s="76">
        <f t="shared" si="14"/>
        <v>0</v>
      </c>
      <c r="G35" s="83" t="s">
        <v>13</v>
      </c>
      <c r="H35" s="97">
        <v>0</v>
      </c>
      <c r="I35" s="88">
        <v>0</v>
      </c>
      <c r="J35" s="83" t="s">
        <v>13</v>
      </c>
      <c r="K35" s="76">
        <v>0</v>
      </c>
      <c r="L35" s="88">
        <v>0</v>
      </c>
      <c r="M35" s="83" t="s">
        <v>13</v>
      </c>
      <c r="N35" s="76">
        <v>0</v>
      </c>
      <c r="O35" s="88">
        <v>0</v>
      </c>
      <c r="P35" s="83" t="s">
        <v>13</v>
      </c>
      <c r="Q35" s="76">
        <f t="shared" si="13"/>
        <v>1000</v>
      </c>
      <c r="R35" s="76">
        <f t="shared" si="13"/>
        <v>502</v>
      </c>
      <c r="S35" s="32">
        <f t="shared" si="16"/>
        <v>50.2</v>
      </c>
    </row>
    <row r="36" spans="1:20" ht="11.45" customHeight="1" x14ac:dyDescent="0.2">
      <c r="A36" s="33" t="s">
        <v>44</v>
      </c>
      <c r="B36" s="77">
        <v>28794</v>
      </c>
      <c r="C36" s="126">
        <v>37281</v>
      </c>
      <c r="D36" s="67">
        <f>C36*100/B36</f>
        <v>129.4748906022088</v>
      </c>
      <c r="E36" s="77">
        <f t="shared" si="14"/>
        <v>12294</v>
      </c>
      <c r="F36" s="77">
        <f>I36+L36+O36</f>
        <v>11431</v>
      </c>
      <c r="G36" s="67">
        <f t="shared" ref="G36:G41" si="17">F36*100/E36</f>
        <v>92.980315601106227</v>
      </c>
      <c r="H36" s="106">
        <v>0</v>
      </c>
      <c r="I36" s="126">
        <v>0</v>
      </c>
      <c r="J36" s="85" t="s">
        <v>13</v>
      </c>
      <c r="K36" s="77">
        <v>12294</v>
      </c>
      <c r="L36" s="126">
        <v>11431</v>
      </c>
      <c r="M36" s="67">
        <f t="shared" ref="M36:M41" si="18">L36*100/K36</f>
        <v>92.980315601106227</v>
      </c>
      <c r="N36" s="77">
        <v>0</v>
      </c>
      <c r="O36" s="126">
        <v>0</v>
      </c>
      <c r="P36" s="81" t="s">
        <v>13</v>
      </c>
      <c r="Q36" s="77">
        <f>B36-E36</f>
        <v>16500</v>
      </c>
      <c r="R36" s="77">
        <f>C36-F36</f>
        <v>25850</v>
      </c>
      <c r="S36" s="44">
        <f>R36*100/Q36</f>
        <v>156.66666666666666</v>
      </c>
    </row>
    <row r="37" spans="1:20" ht="11.45" customHeight="1" x14ac:dyDescent="0.2">
      <c r="A37" s="29" t="s">
        <v>45</v>
      </c>
      <c r="B37" s="74">
        <v>0</v>
      </c>
      <c r="C37" s="87">
        <v>0</v>
      </c>
      <c r="D37" s="70" t="s">
        <v>13</v>
      </c>
      <c r="E37" s="74">
        <f t="shared" si="14"/>
        <v>969000</v>
      </c>
      <c r="F37" s="74">
        <f t="shared" si="14"/>
        <v>1067658</v>
      </c>
      <c r="G37" s="70">
        <f t="shared" si="17"/>
        <v>110.18142414860681</v>
      </c>
      <c r="H37" s="100">
        <v>0</v>
      </c>
      <c r="I37" s="87">
        <v>0</v>
      </c>
      <c r="J37" s="70" t="s">
        <v>13</v>
      </c>
      <c r="K37" s="74">
        <v>969000</v>
      </c>
      <c r="L37" s="87">
        <v>1067658</v>
      </c>
      <c r="M37" s="70">
        <f t="shared" si="18"/>
        <v>110.18142414860681</v>
      </c>
      <c r="N37" s="74">
        <v>0</v>
      </c>
      <c r="O37" s="87">
        <v>0</v>
      </c>
      <c r="P37" s="70" t="s">
        <v>13</v>
      </c>
      <c r="Q37" s="74">
        <f t="shared" ref="Q37:R41" si="19">B37-E37</f>
        <v>-969000</v>
      </c>
      <c r="R37" s="74">
        <f t="shared" si="19"/>
        <v>-1067658</v>
      </c>
      <c r="S37" s="39" t="s">
        <v>13</v>
      </c>
    </row>
    <row r="38" spans="1:20" ht="11.45" customHeight="1" x14ac:dyDescent="0.2">
      <c r="A38" s="31" t="s">
        <v>29</v>
      </c>
      <c r="B38" s="74">
        <v>0</v>
      </c>
      <c r="C38" s="87">
        <v>0</v>
      </c>
      <c r="D38" s="70" t="s">
        <v>13</v>
      </c>
      <c r="E38" s="74">
        <f t="shared" si="14"/>
        <v>3000</v>
      </c>
      <c r="F38" s="74">
        <f t="shared" si="14"/>
        <v>14</v>
      </c>
      <c r="G38" s="64">
        <f t="shared" si="17"/>
        <v>0.46666666666666667</v>
      </c>
      <c r="H38" s="97">
        <v>0</v>
      </c>
      <c r="I38" s="87">
        <v>0</v>
      </c>
      <c r="J38" s="70" t="s">
        <v>13</v>
      </c>
      <c r="K38" s="74">
        <v>3000</v>
      </c>
      <c r="L38" s="87">
        <v>14</v>
      </c>
      <c r="M38" s="64">
        <f t="shared" si="18"/>
        <v>0.46666666666666667</v>
      </c>
      <c r="N38" s="74">
        <v>0</v>
      </c>
      <c r="O38" s="87">
        <v>0</v>
      </c>
      <c r="P38" s="70" t="s">
        <v>13</v>
      </c>
      <c r="Q38" s="74">
        <f t="shared" si="19"/>
        <v>-3000</v>
      </c>
      <c r="R38" s="74">
        <f t="shared" si="19"/>
        <v>-14</v>
      </c>
      <c r="S38" s="39" t="s">
        <v>13</v>
      </c>
    </row>
    <row r="39" spans="1:20" ht="11.45" customHeight="1" x14ac:dyDescent="0.2">
      <c r="A39" s="31" t="s">
        <v>30</v>
      </c>
      <c r="B39" s="74">
        <v>300000</v>
      </c>
      <c r="C39" s="87">
        <v>295894</v>
      </c>
      <c r="D39" s="64">
        <f>C39*100/B39</f>
        <v>98.63133333333333</v>
      </c>
      <c r="E39" s="74">
        <f t="shared" si="14"/>
        <v>842000</v>
      </c>
      <c r="F39" s="74">
        <f t="shared" si="14"/>
        <v>345636</v>
      </c>
      <c r="G39" s="64">
        <f t="shared" si="17"/>
        <v>41.049406175771971</v>
      </c>
      <c r="H39" s="97">
        <v>0</v>
      </c>
      <c r="I39" s="87">
        <v>0</v>
      </c>
      <c r="J39" s="70" t="s">
        <v>13</v>
      </c>
      <c r="K39" s="74">
        <v>842000</v>
      </c>
      <c r="L39" s="87">
        <v>345636</v>
      </c>
      <c r="M39" s="64">
        <f t="shared" si="18"/>
        <v>41.049406175771971</v>
      </c>
      <c r="N39" s="74">
        <v>0</v>
      </c>
      <c r="O39" s="87">
        <v>0</v>
      </c>
      <c r="P39" s="70" t="s">
        <v>13</v>
      </c>
      <c r="Q39" s="74">
        <f t="shared" si="19"/>
        <v>-542000</v>
      </c>
      <c r="R39" s="74">
        <f t="shared" si="19"/>
        <v>-49742</v>
      </c>
      <c r="S39" s="39" t="s">
        <v>13</v>
      </c>
    </row>
    <row r="40" spans="1:20" ht="11.45" customHeight="1" x14ac:dyDescent="0.2">
      <c r="A40" s="11" t="s">
        <v>25</v>
      </c>
      <c r="B40" s="57">
        <v>0</v>
      </c>
      <c r="C40" s="127">
        <v>0</v>
      </c>
      <c r="D40" s="71" t="s">
        <v>13</v>
      </c>
      <c r="E40" s="57">
        <f t="shared" si="14"/>
        <v>33000</v>
      </c>
      <c r="F40" s="57">
        <f t="shared" si="14"/>
        <v>5164</v>
      </c>
      <c r="G40" s="71">
        <f t="shared" si="17"/>
        <v>15.648484848484848</v>
      </c>
      <c r="H40" s="97">
        <v>0</v>
      </c>
      <c r="I40" s="127">
        <v>0</v>
      </c>
      <c r="J40" s="71" t="s">
        <v>13</v>
      </c>
      <c r="K40" s="57">
        <v>33000</v>
      </c>
      <c r="L40" s="127">
        <v>5164</v>
      </c>
      <c r="M40" s="64">
        <f t="shared" si="18"/>
        <v>15.648484848484848</v>
      </c>
      <c r="N40" s="57">
        <v>0</v>
      </c>
      <c r="O40" s="127">
        <v>0</v>
      </c>
      <c r="P40" s="71" t="s">
        <v>13</v>
      </c>
      <c r="Q40" s="57">
        <f t="shared" si="19"/>
        <v>-33000</v>
      </c>
      <c r="R40" s="57">
        <f t="shared" si="19"/>
        <v>-5164</v>
      </c>
      <c r="S40" s="45" t="s">
        <v>13</v>
      </c>
    </row>
    <row r="41" spans="1:20" ht="11.45" customHeight="1" thickBot="1" x14ac:dyDescent="0.25">
      <c r="A41" s="46" t="s">
        <v>21</v>
      </c>
      <c r="B41" s="80">
        <v>0</v>
      </c>
      <c r="C41" s="89">
        <v>0</v>
      </c>
      <c r="D41" s="72" t="s">
        <v>13</v>
      </c>
      <c r="E41" s="80">
        <f>H41+K41+N41</f>
        <v>7815</v>
      </c>
      <c r="F41" s="80">
        <f t="shared" si="14"/>
        <v>0</v>
      </c>
      <c r="G41" s="73">
        <f t="shared" si="17"/>
        <v>0</v>
      </c>
      <c r="H41" s="105">
        <v>0</v>
      </c>
      <c r="I41" s="89">
        <v>0</v>
      </c>
      <c r="J41" s="72" t="s">
        <v>13</v>
      </c>
      <c r="K41" s="80">
        <v>6815</v>
      </c>
      <c r="L41" s="89">
        <v>0</v>
      </c>
      <c r="M41" s="73">
        <f t="shared" si="18"/>
        <v>0</v>
      </c>
      <c r="N41" s="80">
        <v>1000</v>
      </c>
      <c r="O41" s="89">
        <v>0</v>
      </c>
      <c r="P41" s="73">
        <f>O41*100/N41</f>
        <v>0</v>
      </c>
      <c r="Q41" s="80">
        <f t="shared" si="19"/>
        <v>-7815</v>
      </c>
      <c r="R41" s="80">
        <f t="shared" si="19"/>
        <v>0</v>
      </c>
      <c r="S41" s="47" t="s">
        <v>13</v>
      </c>
    </row>
    <row r="42" spans="1:20" ht="23.1" customHeight="1" thickBot="1" x14ac:dyDescent="0.25">
      <c r="A42" s="131" t="s">
        <v>50</v>
      </c>
      <c r="B42" s="61">
        <f>B15+B25+B28+B29+B30+B31+B32+B33+B34+B35+B36+B37+B38+B39+B40+B41</f>
        <v>6803699</v>
      </c>
      <c r="C42" s="61">
        <f>C15+C25+C28+C29+C30+C31+C32+C33+C34+C35+C36+C37+C38+C39+C40+C41</f>
        <v>5778138</v>
      </c>
      <c r="D42" s="37">
        <f>C42*100/B42</f>
        <v>84.926420172320974</v>
      </c>
      <c r="E42" s="61">
        <f>E15+E25+E28+E29+E30+E31+E32+E33+E34+E35+E36+E37+E38+E39+E40+E41</f>
        <v>3637500</v>
      </c>
      <c r="F42" s="61">
        <f>F15+F25+F28+F29+F30+F31+F32+F33+F34+F35+F36+F37+F38+F39+F40+F41</f>
        <v>2988890</v>
      </c>
      <c r="G42" s="37">
        <f>F42*100/E42</f>
        <v>82.1687972508591</v>
      </c>
      <c r="H42" s="61">
        <f>H15+H25+H28+H29+H30+H31+H32+H33+H34+H35+H36+H37+H38+H39+H40+H41</f>
        <v>204952</v>
      </c>
      <c r="I42" s="61">
        <f>I15+I25+I28+I29+I30+I31+I32+I33+I34+I35+I36+I37+I38+I39+I40+I41</f>
        <v>194880</v>
      </c>
      <c r="J42" s="37">
        <f>I42*100/H42</f>
        <v>95.085678597915603</v>
      </c>
      <c r="K42" s="61">
        <f>K15+K25+K28+K29+K30+K31+K32+K33+K34+K35+K36+K37+K38+K39+K40+K41</f>
        <v>2526368</v>
      </c>
      <c r="L42" s="61">
        <f>L15+L25+L28+L29+L30+L31+L32+L33+L34+L35+L36+L37+L38+L39+L40+L41</f>
        <v>2013534</v>
      </c>
      <c r="M42" s="37">
        <f>L42*100/K42</f>
        <v>79.700740351366065</v>
      </c>
      <c r="N42" s="61">
        <f>N15+N25+N28+N29+N30+N31+N32+N33+N34+N35+N36+N37+N38+N39+N40+N41</f>
        <v>906180</v>
      </c>
      <c r="O42" s="61">
        <f>O15+O25+O28+O29+O30+O31+O32+O33+O34+O35+O36+O37+O38+O39+O40+O41</f>
        <v>780476</v>
      </c>
      <c r="P42" s="37">
        <f>O42*100/N42</f>
        <v>86.128142311682012</v>
      </c>
      <c r="Q42" s="61">
        <f>Q15+Q25+Q28+Q29+Q30+Q31+Q32+Q33+Q34+Q35+Q36+Q37+Q38+Q39+Q40+Q41</f>
        <v>3166199</v>
      </c>
      <c r="R42" s="61">
        <f>R15+R25+R28+R29+R30+R31+R32+R33+R34+R35+R36+R37+R38+R39+R40+R41</f>
        <v>2789248</v>
      </c>
      <c r="S42" s="38">
        <f>R42*100/Q42</f>
        <v>88.09452595999177</v>
      </c>
      <c r="T42" s="93"/>
    </row>
    <row r="43" spans="1:20" ht="11.45" customHeight="1" x14ac:dyDescent="0.2">
      <c r="A43" s="27" t="s">
        <v>24</v>
      </c>
      <c r="B43" s="103">
        <v>576726</v>
      </c>
      <c r="C43" s="128">
        <v>589212</v>
      </c>
      <c r="D43" s="68">
        <f>C43*100/B43</f>
        <v>102.16497955701668</v>
      </c>
      <c r="E43" s="101">
        <f t="shared" ref="E43:E44" si="20">H43+K43+N43</f>
        <v>576726</v>
      </c>
      <c r="F43" s="78">
        <f>I43+L43+O43</f>
        <v>589212</v>
      </c>
      <c r="G43" s="68">
        <f>F43*100/E43</f>
        <v>102.16497955701668</v>
      </c>
      <c r="H43" s="107">
        <v>0</v>
      </c>
      <c r="I43" s="107">
        <v>0</v>
      </c>
      <c r="J43" s="86" t="s">
        <v>13</v>
      </c>
      <c r="K43" s="107">
        <v>576726</v>
      </c>
      <c r="L43" s="107">
        <v>589212</v>
      </c>
      <c r="M43" s="68">
        <f>L43*100/K43</f>
        <v>102.16497955701668</v>
      </c>
      <c r="N43" s="107">
        <v>0</v>
      </c>
      <c r="O43" s="107">
        <v>0</v>
      </c>
      <c r="P43" s="86" t="s">
        <v>13</v>
      </c>
      <c r="Q43" s="78">
        <f>B43-E43</f>
        <v>0</v>
      </c>
      <c r="R43" s="78">
        <f>C43-F43</f>
        <v>0</v>
      </c>
      <c r="S43" s="42" t="s">
        <v>13</v>
      </c>
    </row>
    <row r="44" spans="1:20" ht="12" customHeight="1" thickBot="1" x14ac:dyDescent="0.25">
      <c r="A44" s="46" t="s">
        <v>35</v>
      </c>
      <c r="B44" s="104">
        <v>0</v>
      </c>
      <c r="C44" s="129">
        <v>0</v>
      </c>
      <c r="D44" s="72" t="s">
        <v>13</v>
      </c>
      <c r="E44" s="57">
        <f t="shared" si="20"/>
        <v>785688</v>
      </c>
      <c r="F44" s="80">
        <f>I44+L44+O44</f>
        <v>586863</v>
      </c>
      <c r="G44" s="73">
        <f>F44*100/E44</f>
        <v>74.694153404404801</v>
      </c>
      <c r="H44" s="89">
        <v>0</v>
      </c>
      <c r="I44" s="89">
        <v>0</v>
      </c>
      <c r="J44" s="72" t="s">
        <v>13</v>
      </c>
      <c r="K44" s="89">
        <v>785688</v>
      </c>
      <c r="L44" s="89">
        <v>586863</v>
      </c>
      <c r="M44" s="73">
        <f>L44*100/K44</f>
        <v>74.694153404404801</v>
      </c>
      <c r="N44" s="89">
        <v>0</v>
      </c>
      <c r="O44" s="89">
        <v>0</v>
      </c>
      <c r="P44" s="72" t="s">
        <v>13</v>
      </c>
      <c r="Q44" s="89">
        <f>B44-E44</f>
        <v>-785688</v>
      </c>
      <c r="R44" s="80">
        <f>C44-F44</f>
        <v>-586863</v>
      </c>
      <c r="S44" s="47" t="s">
        <v>13</v>
      </c>
    </row>
    <row r="45" spans="1:20" ht="13.5" thickBot="1" x14ac:dyDescent="0.25">
      <c r="A45" s="36" t="s">
        <v>48</v>
      </c>
      <c r="B45" s="48">
        <f>B42+B43+B44</f>
        <v>7380425</v>
      </c>
      <c r="C45" s="49">
        <f>C42+C43+C44</f>
        <v>6367350</v>
      </c>
      <c r="D45" s="37">
        <f>C45*100/B45</f>
        <v>86.273486960439271</v>
      </c>
      <c r="E45" s="48">
        <f>E42+E43+E44</f>
        <v>4999914</v>
      </c>
      <c r="F45" s="49">
        <f>F42+F43+F44</f>
        <v>4164965</v>
      </c>
      <c r="G45" s="37">
        <f>F45*100/E45</f>
        <v>83.300732772603695</v>
      </c>
      <c r="H45" s="48">
        <f>H42+H43+H44</f>
        <v>204952</v>
      </c>
      <c r="I45" s="49">
        <f>I42+I43+I44</f>
        <v>194880</v>
      </c>
      <c r="J45" s="37">
        <f>I45*100/H45</f>
        <v>95.085678597915603</v>
      </c>
      <c r="K45" s="48">
        <f>K42+K43+K44</f>
        <v>3888782</v>
      </c>
      <c r="L45" s="49">
        <f>L42+L43+L44</f>
        <v>3189609</v>
      </c>
      <c r="M45" s="37">
        <f>L45*100/K45</f>
        <v>82.020771542349252</v>
      </c>
      <c r="N45" s="48">
        <f>N42+N43+N44</f>
        <v>906180</v>
      </c>
      <c r="O45" s="49">
        <f>O42+O43+O44</f>
        <v>780476</v>
      </c>
      <c r="P45" s="37">
        <f>O45*100/N45</f>
        <v>86.128142311682012</v>
      </c>
      <c r="Q45" s="48">
        <f>Q42+Q43+Q44</f>
        <v>2380511</v>
      </c>
      <c r="R45" s="49">
        <f>R42+R43+R44</f>
        <v>2202385</v>
      </c>
      <c r="S45" s="38">
        <f>R45*100/Q45</f>
        <v>92.517320860941197</v>
      </c>
    </row>
    <row r="46" spans="1:20" ht="12" customHeight="1" x14ac:dyDescent="0.2">
      <c r="A46" s="1"/>
      <c r="C46" s="93"/>
      <c r="F46" s="93"/>
    </row>
    <row r="47" spans="1:20" x14ac:dyDescent="0.2">
      <c r="A47" s="53"/>
      <c r="B47" s="93"/>
      <c r="C47" s="93"/>
      <c r="E47" s="94"/>
      <c r="F47" s="93"/>
      <c r="R47" s="93"/>
    </row>
    <row r="48" spans="1:20" x14ac:dyDescent="0.2">
      <c r="A48" s="53"/>
      <c r="C48" s="93"/>
      <c r="F48" s="93"/>
      <c r="H48" s="93"/>
    </row>
    <row r="49" spans="1:3" x14ac:dyDescent="0.2">
      <c r="A49" s="91"/>
    </row>
    <row r="50" spans="1:3" x14ac:dyDescent="0.2">
      <c r="A50" s="92"/>
    </row>
    <row r="51" spans="1:3" x14ac:dyDescent="0.2">
      <c r="A51" s="92"/>
    </row>
    <row r="52" spans="1:3" x14ac:dyDescent="0.2">
      <c r="A52" s="92"/>
      <c r="C52" s="93"/>
    </row>
    <row r="56" spans="1:3" x14ac:dyDescent="0.2">
      <c r="C56" s="93"/>
    </row>
    <row r="57" spans="1:3" x14ac:dyDescent="0.2">
      <c r="C57" s="93"/>
    </row>
  </sheetData>
  <mergeCells count="1">
    <mergeCell ref="B6:D6"/>
  </mergeCells>
  <pageMargins left="0.78740157480314965" right="0.59055118110236227" top="0.78740157480314965" bottom="0.39370078740157483" header="0" footer="0"/>
  <pageSetup paperSize="9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Výnosy a náklady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Černoch Michail (MHMP, OVO)</cp:lastModifiedBy>
  <cp:lastPrinted>2020-03-31T11:04:21Z</cp:lastPrinted>
  <dcterms:created xsi:type="dcterms:W3CDTF">1997-01-24T11:07:25Z</dcterms:created>
  <dcterms:modified xsi:type="dcterms:W3CDTF">2020-07-02T19:31:42Z</dcterms:modified>
</cp:coreProperties>
</file>