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980" windowWidth="15330" windowHeight="3975"/>
  </bookViews>
  <sheets>
    <sheet name="4.Q 17 výnosy náklady-aktuální" sheetId="50" r:id="rId1"/>
  </sheets>
  <calcPr calcId="145621"/>
</workbook>
</file>

<file path=xl/calcChain.xml><?xml version="1.0" encoding="utf-8"?>
<calcChain xmlns="http://schemas.openxmlformats.org/spreadsheetml/2006/main">
  <c r="Q44" i="50" l="1"/>
  <c r="R46" i="50" l="1"/>
  <c r="M46" i="50"/>
  <c r="G46" i="50"/>
  <c r="F46" i="50"/>
  <c r="E46" i="50"/>
  <c r="Q46" i="50" s="1"/>
  <c r="Q45" i="50"/>
  <c r="M45" i="50"/>
  <c r="F45" i="50"/>
  <c r="E45" i="50"/>
  <c r="D45" i="50"/>
  <c r="I44" i="50"/>
  <c r="R42" i="50"/>
  <c r="P42" i="50"/>
  <c r="K42" i="50"/>
  <c r="F42" i="50"/>
  <c r="R41" i="50"/>
  <c r="Q41" i="50"/>
  <c r="M41" i="50"/>
  <c r="F41" i="50"/>
  <c r="E41" i="50"/>
  <c r="M40" i="50"/>
  <c r="G40" i="50"/>
  <c r="F40" i="50"/>
  <c r="R40" i="50" s="1"/>
  <c r="E40" i="50"/>
  <c r="Q40" i="50" s="1"/>
  <c r="D40" i="50"/>
  <c r="R39" i="50"/>
  <c r="M39" i="50"/>
  <c r="F39" i="50"/>
  <c r="G39" i="50" s="1"/>
  <c r="E39" i="50"/>
  <c r="Q39" i="50" s="1"/>
  <c r="M38" i="50"/>
  <c r="F38" i="50"/>
  <c r="E38" i="50"/>
  <c r="Q38" i="50" s="1"/>
  <c r="L36" i="50"/>
  <c r="F36" i="50" s="1"/>
  <c r="E36" i="50"/>
  <c r="Q36" i="50" s="1"/>
  <c r="D36" i="50"/>
  <c r="Q34" i="50"/>
  <c r="J34" i="50"/>
  <c r="F34" i="50"/>
  <c r="G34" i="50" s="1"/>
  <c r="E34" i="50"/>
  <c r="D34" i="50"/>
  <c r="Q33" i="50"/>
  <c r="M33" i="50"/>
  <c r="F33" i="50"/>
  <c r="E33" i="50"/>
  <c r="D33" i="50"/>
  <c r="Q32" i="50"/>
  <c r="M32" i="50"/>
  <c r="F32" i="50"/>
  <c r="E32" i="50"/>
  <c r="D32" i="50"/>
  <c r="M31" i="50"/>
  <c r="F31" i="50"/>
  <c r="E31" i="50"/>
  <c r="Q31" i="50" s="1"/>
  <c r="D31" i="50"/>
  <c r="Q30" i="50"/>
  <c r="M30" i="50"/>
  <c r="F30" i="50"/>
  <c r="G30" i="50" s="1"/>
  <c r="E30" i="50"/>
  <c r="D30" i="50"/>
  <c r="Q29" i="50"/>
  <c r="P29" i="50"/>
  <c r="N29" i="50"/>
  <c r="M29" i="50"/>
  <c r="J29" i="50"/>
  <c r="G29" i="50"/>
  <c r="F29" i="50"/>
  <c r="E29" i="50"/>
  <c r="C29" i="50"/>
  <c r="R29" i="50" s="1"/>
  <c r="S29" i="50" s="1"/>
  <c r="M27" i="50"/>
  <c r="G27" i="50"/>
  <c r="F27" i="50"/>
  <c r="R27" i="50" s="1"/>
  <c r="E27" i="50"/>
  <c r="Q27" i="50" s="1"/>
  <c r="D27" i="50"/>
  <c r="O26" i="50"/>
  <c r="N26" i="50"/>
  <c r="L26" i="50"/>
  <c r="K26" i="50"/>
  <c r="J26" i="50"/>
  <c r="I26" i="50"/>
  <c r="H26" i="50"/>
  <c r="F26" i="50"/>
  <c r="C26" i="50"/>
  <c r="D26" i="50" s="1"/>
  <c r="B26" i="50"/>
  <c r="P25" i="50"/>
  <c r="M25" i="50"/>
  <c r="J25" i="50"/>
  <c r="F25" i="50"/>
  <c r="E25" i="50"/>
  <c r="Q25" i="50" s="1"/>
  <c r="D25" i="50"/>
  <c r="Q24" i="50"/>
  <c r="P24" i="50"/>
  <c r="M24" i="50"/>
  <c r="J24" i="50"/>
  <c r="G24" i="50"/>
  <c r="F24" i="50"/>
  <c r="R24" i="50" s="1"/>
  <c r="E24" i="50"/>
  <c r="D24" i="50"/>
  <c r="O23" i="50"/>
  <c r="N23" i="50"/>
  <c r="L23" i="50"/>
  <c r="M23" i="50" s="1"/>
  <c r="K23" i="50"/>
  <c r="J23" i="50"/>
  <c r="I23" i="50"/>
  <c r="H23" i="50"/>
  <c r="C23" i="50"/>
  <c r="B23" i="50"/>
  <c r="Q23" i="50" s="1"/>
  <c r="P21" i="50"/>
  <c r="M21" i="50"/>
  <c r="J21" i="50"/>
  <c r="F21" i="50"/>
  <c r="E21" i="50"/>
  <c r="Q21" i="50" s="1"/>
  <c r="D21" i="50"/>
  <c r="R20" i="50"/>
  <c r="Q20" i="50"/>
  <c r="P20" i="50"/>
  <c r="M20" i="50"/>
  <c r="J20" i="50"/>
  <c r="G20" i="50"/>
  <c r="F20" i="50"/>
  <c r="E20" i="50"/>
  <c r="D20" i="50"/>
  <c r="P19" i="50"/>
  <c r="M19" i="50"/>
  <c r="J19" i="50"/>
  <c r="F19" i="50"/>
  <c r="E19" i="50"/>
  <c r="Q19" i="50" s="1"/>
  <c r="D19" i="50"/>
  <c r="R18" i="50"/>
  <c r="Q18" i="50"/>
  <c r="P18" i="50"/>
  <c r="M18" i="50"/>
  <c r="J18" i="50"/>
  <c r="G18" i="50"/>
  <c r="F18" i="50"/>
  <c r="E18" i="50"/>
  <c r="D18" i="50"/>
  <c r="R17" i="50"/>
  <c r="P17" i="50"/>
  <c r="M17" i="50"/>
  <c r="J17" i="50"/>
  <c r="F17" i="50"/>
  <c r="E17" i="50"/>
  <c r="Q17" i="50" s="1"/>
  <c r="D17" i="50"/>
  <c r="P16" i="50"/>
  <c r="M16" i="50"/>
  <c r="J16" i="50"/>
  <c r="F16" i="50"/>
  <c r="E16" i="50"/>
  <c r="Q16" i="50" s="1"/>
  <c r="D16" i="50"/>
  <c r="R15" i="50"/>
  <c r="S15" i="50" s="1"/>
  <c r="Q15" i="50"/>
  <c r="P15" i="50"/>
  <c r="M15" i="50"/>
  <c r="J15" i="50"/>
  <c r="F15" i="50"/>
  <c r="G15" i="50" s="1"/>
  <c r="E15" i="50"/>
  <c r="E23" i="50" s="1"/>
  <c r="D15" i="50"/>
  <c r="O14" i="50"/>
  <c r="O44" i="50" s="1"/>
  <c r="O47" i="50" s="1"/>
  <c r="L14" i="50"/>
  <c r="K14" i="50"/>
  <c r="K44" i="50" s="1"/>
  <c r="K47" i="50" s="1"/>
  <c r="J14" i="50"/>
  <c r="I14" i="50"/>
  <c r="H14" i="50"/>
  <c r="H44" i="50" s="1"/>
  <c r="H47" i="50" s="1"/>
  <c r="F14" i="50"/>
  <c r="C14" i="50"/>
  <c r="B14" i="50"/>
  <c r="Q12" i="50"/>
  <c r="P12" i="50"/>
  <c r="M12" i="50"/>
  <c r="J12" i="50"/>
  <c r="G12" i="50"/>
  <c r="F12" i="50"/>
  <c r="R12" i="50" s="1"/>
  <c r="E12" i="50"/>
  <c r="D12" i="50"/>
  <c r="N11" i="50"/>
  <c r="P11" i="50" s="1"/>
  <c r="M11" i="50"/>
  <c r="J11" i="50"/>
  <c r="F11" i="50"/>
  <c r="E11" i="50"/>
  <c r="Q11" i="50" s="1"/>
  <c r="D11" i="50"/>
  <c r="P10" i="50"/>
  <c r="M10" i="50"/>
  <c r="J10" i="50"/>
  <c r="F10" i="50"/>
  <c r="R10" i="50" s="1"/>
  <c r="E10" i="50"/>
  <c r="Q10" i="50" s="1"/>
  <c r="D10" i="50"/>
  <c r="R9" i="50"/>
  <c r="S9" i="50" s="1"/>
  <c r="Q9" i="50"/>
  <c r="P9" i="50"/>
  <c r="M9" i="50"/>
  <c r="J9" i="50"/>
  <c r="G9" i="50"/>
  <c r="F9" i="50"/>
  <c r="E9" i="50"/>
  <c r="D9" i="50"/>
  <c r="G26" i="50" l="1"/>
  <c r="P47" i="50"/>
  <c r="R19" i="50"/>
  <c r="S19" i="50" s="1"/>
  <c r="G19" i="50"/>
  <c r="R21" i="50"/>
  <c r="G21" i="50"/>
  <c r="J44" i="50"/>
  <c r="Q14" i="50"/>
  <c r="B44" i="50"/>
  <c r="B47" i="50" s="1"/>
  <c r="G14" i="50"/>
  <c r="P14" i="50"/>
  <c r="S20" i="50"/>
  <c r="D23" i="50"/>
  <c r="P26" i="50"/>
  <c r="D29" i="50"/>
  <c r="G31" i="50"/>
  <c r="R36" i="50"/>
  <c r="S36" i="50" s="1"/>
  <c r="G36" i="50"/>
  <c r="G38" i="50"/>
  <c r="M42" i="50"/>
  <c r="E42" i="50"/>
  <c r="L44" i="50"/>
  <c r="G11" i="50"/>
  <c r="C44" i="50"/>
  <c r="M14" i="50"/>
  <c r="F23" i="50"/>
  <c r="G23" i="50" s="1"/>
  <c r="P23" i="50"/>
  <c r="R26" i="50"/>
  <c r="G32" i="50"/>
  <c r="M36" i="50"/>
  <c r="I47" i="50"/>
  <c r="J47" i="50" s="1"/>
  <c r="E14" i="50"/>
  <c r="G10" i="50"/>
  <c r="R11" i="50"/>
  <c r="S11" i="50" s="1"/>
  <c r="D14" i="50"/>
  <c r="N14" i="50"/>
  <c r="N44" i="50" s="1"/>
  <c r="N47" i="50" s="1"/>
  <c r="G16" i="50"/>
  <c r="R16" i="50"/>
  <c r="R23" i="50" s="1"/>
  <c r="S23" i="50" s="1"/>
  <c r="G17" i="50"/>
  <c r="R25" i="50"/>
  <c r="G25" i="50"/>
  <c r="Q26" i="50"/>
  <c r="E26" i="50"/>
  <c r="M26" i="50"/>
  <c r="G33" i="50"/>
  <c r="G41" i="50"/>
  <c r="P44" i="50"/>
  <c r="G45" i="50"/>
  <c r="R30" i="50"/>
  <c r="S30" i="50" s="1"/>
  <c r="R31" i="50"/>
  <c r="S31" i="50" s="1"/>
  <c r="R32" i="50"/>
  <c r="S32" i="50" s="1"/>
  <c r="R33" i="50"/>
  <c r="S33" i="50" s="1"/>
  <c r="R34" i="50"/>
  <c r="S34" i="50" s="1"/>
  <c r="R38" i="50"/>
  <c r="R45" i="50"/>
  <c r="C47" i="50" l="1"/>
  <c r="D47" i="50" s="1"/>
  <c r="D44" i="50"/>
  <c r="R14" i="50"/>
  <c r="L47" i="50"/>
  <c r="M47" i="50" s="1"/>
  <c r="M44" i="50"/>
  <c r="E44" i="50"/>
  <c r="E47" i="50" s="1"/>
  <c r="Q42" i="50"/>
  <c r="Q47" i="50" s="1"/>
  <c r="G42" i="50"/>
  <c r="F44" i="50"/>
  <c r="R44" i="50" l="1"/>
  <c r="S14" i="50"/>
  <c r="G44" i="50"/>
  <c r="F47" i="50"/>
  <c r="G47" i="50" s="1"/>
  <c r="S44" i="50" l="1"/>
  <c r="R47" i="50"/>
  <c r="S47" i="50" s="1"/>
</calcChain>
</file>

<file path=xl/sharedStrings.xml><?xml version="1.0" encoding="utf-8"?>
<sst xmlns="http://schemas.openxmlformats.org/spreadsheetml/2006/main" count="129" uniqueCount="58">
  <si>
    <t>v tis. Kč</t>
  </si>
  <si>
    <t>Výnosy</t>
  </si>
  <si>
    <t>Náklady</t>
  </si>
  <si>
    <t>Z toho:</t>
  </si>
  <si>
    <t>Hospodářský výsledek</t>
  </si>
  <si>
    <t>úplata správci</t>
  </si>
  <si>
    <t>služby a ostat. nákl.</t>
  </si>
  <si>
    <t>opravy a údržba</t>
  </si>
  <si>
    <t>Plnění za</t>
  </si>
  <si>
    <t>%</t>
  </si>
  <si>
    <t xml:space="preserve">%  </t>
  </si>
  <si>
    <t>plnění</t>
  </si>
  <si>
    <t>Acton</t>
  </si>
  <si>
    <t>-</t>
  </si>
  <si>
    <t>VAS</t>
  </si>
  <si>
    <t>Správa bytových</t>
  </si>
  <si>
    <t>objektů celkem</t>
  </si>
  <si>
    <t>Solid</t>
  </si>
  <si>
    <t>TSK</t>
  </si>
  <si>
    <t>a staveb celkem</t>
  </si>
  <si>
    <t>Kolektory Praha</t>
  </si>
  <si>
    <t>Rezerva</t>
  </si>
  <si>
    <t>Urbia</t>
  </si>
  <si>
    <t>Trade Centre</t>
  </si>
  <si>
    <t>CELKEM hospodář-</t>
  </si>
  <si>
    <t>Daň z příjmu MČ</t>
  </si>
  <si>
    <t>CELKEM  HČ po zdanění</t>
  </si>
  <si>
    <t>ská činnost HMP bez MĆ</t>
  </si>
  <si>
    <t>Tvorba opravných položek</t>
  </si>
  <si>
    <t>PMC Facility</t>
  </si>
  <si>
    <t>Správa nebytových obj.</t>
  </si>
  <si>
    <t>Plán</t>
  </si>
  <si>
    <t>Firma, oblast hodnocení</t>
  </si>
  <si>
    <t>Odpisy HIM u komerčně</t>
  </si>
  <si>
    <t>využívaných objektů</t>
  </si>
  <si>
    <t>Odpisy nedobytných pohledávek</t>
  </si>
  <si>
    <t>Uplatnění cen při prodejích majetku</t>
  </si>
  <si>
    <t>Správa pozemků celkem</t>
  </si>
  <si>
    <t>Acton (správa pozemků)</t>
  </si>
  <si>
    <t>Sdružení Centra-Austis</t>
  </si>
  <si>
    <t>Liga servis</t>
  </si>
  <si>
    <t>Hospodářská činnost - odbor RFD</t>
  </si>
  <si>
    <t>Daň z příjmu vlastního HMP</t>
  </si>
  <si>
    <t>Správa - Operátor ICT</t>
  </si>
  <si>
    <t>Centra</t>
  </si>
  <si>
    <t xml:space="preserve"> - bez PVS</t>
  </si>
  <si>
    <t>Hospodářská činnost - odbor OBF</t>
  </si>
  <si>
    <t>Hospodářská činnost - ostatní</t>
  </si>
  <si>
    <t>odbory MHMP</t>
  </si>
  <si>
    <t>Pronájmy objektů a pozemků v HOM</t>
  </si>
  <si>
    <t>Pronájmy objektů v HOM - PVS</t>
  </si>
  <si>
    <t>Ostatní hospodářská činnost HOM</t>
  </si>
  <si>
    <t>Prodej nemovitostí v HOM</t>
  </si>
  <si>
    <t>Výstaviště Praha</t>
  </si>
  <si>
    <t>Tabulka k hodnocení hospodářské činnosti vlastního hl.m. Prahy za rok 2017</t>
  </si>
  <si>
    <t xml:space="preserve"> 1-12/17</t>
  </si>
  <si>
    <t>1-12/17</t>
  </si>
  <si>
    <t>Příloha č. 6 k usnesení Zastupitelstva HMP č. 38/50 ze dne 14. 6.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</si>
</sst>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sz val="8"/>
      <name val="Times New Roman CE"/>
      <family val="1"/>
      <charset val="238"/>
    </font>
    <font>
      <sz val="9"/>
      <name val="Arial CE"/>
      <family val="2"/>
      <charset val="238"/>
    </font>
    <font>
      <sz val="7"/>
      <name val="Times New Roman CE"/>
      <family val="1"/>
      <charset val="238"/>
    </font>
    <font>
      <b/>
      <sz val="8"/>
      <name val="Times New Roman CE"/>
      <family val="1"/>
      <charset val="238"/>
    </font>
    <font>
      <i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9" fontId="5" fillId="0" borderId="0">
      <alignment vertical="center"/>
    </xf>
    <xf numFmtId="0" fontId="1" fillId="0" borderId="0" applyNumberFormat="0"/>
  </cellStyleXfs>
  <cellXfs count="135">
    <xf numFmtId="0" fontId="0" fillId="0" borderId="0" xfId="0"/>
    <xf numFmtId="0" fontId="4" fillId="0" borderId="0" xfId="3" applyFont="1" applyFill="1"/>
    <xf numFmtId="0" fontId="2" fillId="0" borderId="0" xfId="3" applyFont="1" applyFill="1"/>
    <xf numFmtId="0" fontId="2" fillId="0" borderId="0" xfId="3" applyFont="1" applyFill="1" applyAlignment="1">
      <alignment horizontal="right"/>
    </xf>
    <xf numFmtId="0" fontId="3" fillId="0" borderId="0" xfId="3" applyFont="1" applyFill="1"/>
    <xf numFmtId="0" fontId="2" fillId="0" borderId="0" xfId="3" applyFont="1" applyFill="1" applyBorder="1"/>
    <xf numFmtId="4" fontId="2" fillId="0" borderId="0" xfId="3" applyNumberFormat="1" applyFont="1" applyFill="1"/>
    <xf numFmtId="3" fontId="2" fillId="0" borderId="0" xfId="3" applyNumberFormat="1" applyFont="1" applyFill="1"/>
    <xf numFmtId="4" fontId="6" fillId="0" borderId="0" xfId="3" applyNumberFormat="1" applyFont="1" applyFill="1"/>
    <xf numFmtId="4" fontId="4" fillId="0" borderId="0" xfId="3" applyNumberFormat="1" applyFont="1" applyFill="1"/>
    <xf numFmtId="0" fontId="4" fillId="0" borderId="1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centerContinuous"/>
    </xf>
    <xf numFmtId="0" fontId="4" fillId="0" borderId="3" xfId="3" applyFont="1" applyFill="1" applyBorder="1" applyAlignment="1">
      <alignment horizontal="centerContinuous"/>
    </xf>
    <xf numFmtId="0" fontId="4" fillId="0" borderId="4" xfId="3" applyFont="1" applyFill="1" applyBorder="1" applyAlignment="1">
      <alignment horizontal="centerContinuous"/>
    </xf>
    <xf numFmtId="0" fontId="4" fillId="0" borderId="5" xfId="3" applyFont="1" applyFill="1" applyBorder="1" applyAlignment="1">
      <alignment horizontal="centerContinuous"/>
    </xf>
    <xf numFmtId="0" fontId="4" fillId="0" borderId="6" xfId="3" applyFont="1" applyFill="1" applyBorder="1" applyAlignment="1">
      <alignment horizontal="centerContinuous"/>
    </xf>
    <xf numFmtId="0" fontId="4" fillId="0" borderId="7" xfId="3" applyFont="1" applyFill="1" applyBorder="1"/>
    <xf numFmtId="0" fontId="4" fillId="0" borderId="8" xfId="3" applyFont="1" applyFill="1" applyBorder="1"/>
    <xf numFmtId="0" fontId="4" fillId="0" borderId="9" xfId="3" applyFont="1" applyFill="1" applyBorder="1"/>
    <xf numFmtId="0" fontId="4" fillId="0" borderId="8" xfId="3" applyFont="1" applyFill="1" applyBorder="1" applyAlignment="1">
      <alignment horizontal="centerContinuous"/>
    </xf>
    <xf numFmtId="0" fontId="4" fillId="0" borderId="9" xfId="3" applyFont="1" applyFill="1" applyBorder="1" applyAlignment="1">
      <alignment horizontal="centerContinuous"/>
    </xf>
    <xf numFmtId="0" fontId="4" fillId="0" borderId="10" xfId="3" applyFont="1" applyFill="1" applyBorder="1"/>
    <xf numFmtId="0" fontId="4" fillId="0" borderId="11" xfId="3" applyFont="1" applyFill="1" applyBorder="1" applyAlignment="1">
      <alignment horizontal="center"/>
    </xf>
    <xf numFmtId="0" fontId="4" fillId="0" borderId="12" xfId="3" applyFont="1" applyFill="1" applyBorder="1" applyAlignment="1">
      <alignment horizontal="center"/>
    </xf>
    <xf numFmtId="0" fontId="4" fillId="0" borderId="13" xfId="3" applyFont="1" applyFill="1" applyBorder="1" applyAlignment="1">
      <alignment horizontal="center"/>
    </xf>
    <xf numFmtId="0" fontId="4" fillId="0" borderId="14" xfId="3" applyFont="1" applyFill="1" applyBorder="1" applyAlignment="1">
      <alignment horizontal="center"/>
    </xf>
    <xf numFmtId="0" fontId="4" fillId="0" borderId="15" xfId="3" applyFont="1" applyFill="1" applyBorder="1" applyAlignment="1">
      <alignment horizontal="center"/>
    </xf>
    <xf numFmtId="0" fontId="4" fillId="0" borderId="16" xfId="3" applyFont="1" applyFill="1" applyBorder="1"/>
    <xf numFmtId="0" fontId="4" fillId="0" borderId="17" xfId="3" applyFont="1" applyFill="1" applyBorder="1" applyAlignment="1">
      <alignment horizontal="center"/>
    </xf>
    <xf numFmtId="0" fontId="4" fillId="0" borderId="18" xfId="3" applyFont="1" applyFill="1" applyBorder="1" applyAlignment="1">
      <alignment horizontal="center"/>
    </xf>
    <xf numFmtId="0" fontId="4" fillId="0" borderId="19" xfId="3" applyFont="1" applyFill="1" applyBorder="1" applyAlignment="1">
      <alignment horizontal="center"/>
    </xf>
    <xf numFmtId="0" fontId="4" fillId="0" borderId="20" xfId="3" applyFont="1" applyFill="1" applyBorder="1" applyAlignment="1">
      <alignment horizontal="center"/>
    </xf>
    <xf numFmtId="49" fontId="4" fillId="0" borderId="18" xfId="3" applyNumberFormat="1" applyFont="1" applyFill="1" applyBorder="1" applyAlignment="1">
      <alignment horizontal="center"/>
    </xf>
    <xf numFmtId="0" fontId="4" fillId="0" borderId="21" xfId="3" applyFont="1" applyFill="1" applyBorder="1" applyAlignment="1">
      <alignment horizontal="center"/>
    </xf>
    <xf numFmtId="0" fontId="4" fillId="0" borderId="24" xfId="3" applyFont="1" applyFill="1" applyBorder="1"/>
    <xf numFmtId="3" fontId="4" fillId="0" borderId="51" xfId="3" applyNumberFormat="1" applyFont="1" applyFill="1" applyBorder="1"/>
    <xf numFmtId="164" fontId="4" fillId="0" borderId="25" xfId="3" applyNumberFormat="1" applyFont="1" applyFill="1" applyBorder="1"/>
    <xf numFmtId="3" fontId="4" fillId="0" borderId="26" xfId="3" applyNumberFormat="1" applyFont="1" applyFill="1" applyBorder="1"/>
    <xf numFmtId="164" fontId="4" fillId="0" borderId="27" xfId="3" applyNumberFormat="1" applyFont="1" applyFill="1" applyBorder="1"/>
    <xf numFmtId="0" fontId="4" fillId="0" borderId="28" xfId="3" applyFont="1" applyFill="1" applyBorder="1"/>
    <xf numFmtId="164" fontId="4" fillId="0" borderId="29" xfId="3" applyNumberFormat="1" applyFont="1" applyFill="1" applyBorder="1"/>
    <xf numFmtId="164" fontId="4" fillId="0" borderId="30" xfId="3" applyNumberFormat="1" applyFont="1" applyFill="1" applyBorder="1" applyAlignment="1">
      <alignment horizontal="right"/>
    </xf>
    <xf numFmtId="164" fontId="4" fillId="0" borderId="30" xfId="3" applyNumberFormat="1" applyFont="1" applyFill="1" applyBorder="1"/>
    <xf numFmtId="0" fontId="4" fillId="0" borderId="31" xfId="3" applyFont="1" applyFill="1" applyBorder="1"/>
    <xf numFmtId="3" fontId="4" fillId="0" borderId="53" xfId="3" applyNumberFormat="1" applyFont="1" applyFill="1" applyBorder="1"/>
    <xf numFmtId="164" fontId="4" fillId="0" borderId="32" xfId="3" applyNumberFormat="1" applyFont="1" applyFill="1" applyBorder="1"/>
    <xf numFmtId="3" fontId="4" fillId="0" borderId="33" xfId="3" applyNumberFormat="1" applyFont="1" applyFill="1" applyBorder="1"/>
    <xf numFmtId="164" fontId="4" fillId="0" borderId="34" xfId="3" applyNumberFormat="1" applyFont="1" applyFill="1" applyBorder="1" applyAlignment="1">
      <alignment horizontal="right"/>
    </xf>
    <xf numFmtId="0" fontId="7" fillId="0" borderId="7" xfId="3" applyFont="1" applyFill="1" applyBorder="1"/>
    <xf numFmtId="3" fontId="4" fillId="0" borderId="0" xfId="3" applyNumberFormat="1" applyFont="1" applyFill="1" applyBorder="1"/>
    <xf numFmtId="3" fontId="4" fillId="0" borderId="12" xfId="3" applyNumberFormat="1" applyFont="1" applyFill="1" applyBorder="1"/>
    <xf numFmtId="164" fontId="4" fillId="0" borderId="13" xfId="3" applyNumberFormat="1" applyFont="1" applyFill="1" applyBorder="1"/>
    <xf numFmtId="3" fontId="4" fillId="0" borderId="14" xfId="3" applyNumberFormat="1" applyFont="1" applyFill="1" applyBorder="1"/>
    <xf numFmtId="164" fontId="4" fillId="0" borderId="15" xfId="3" applyNumberFormat="1" applyFont="1" applyFill="1" applyBorder="1"/>
    <xf numFmtId="0" fontId="7" fillId="0" borderId="16" xfId="3" applyFont="1" applyFill="1" applyBorder="1"/>
    <xf numFmtId="3" fontId="7" fillId="0" borderId="17" xfId="3" applyNumberFormat="1" applyFont="1" applyFill="1" applyBorder="1"/>
    <xf numFmtId="3" fontId="7" fillId="0" borderId="35" xfId="3" applyNumberFormat="1" applyFont="1" applyFill="1" applyBorder="1"/>
    <xf numFmtId="164" fontId="7" fillId="0" borderId="36" xfId="3" applyNumberFormat="1" applyFont="1" applyFill="1" applyBorder="1"/>
    <xf numFmtId="3" fontId="7" fillId="0" borderId="20" xfId="3" applyNumberFormat="1" applyFont="1" applyFill="1" applyBorder="1"/>
    <xf numFmtId="164" fontId="7" fillId="0" borderId="19" xfId="3" applyNumberFormat="1" applyFont="1" applyFill="1" applyBorder="1"/>
    <xf numFmtId="164" fontId="7" fillId="0" borderId="74" xfId="3" applyNumberFormat="1" applyFont="1" applyFill="1" applyBorder="1"/>
    <xf numFmtId="164" fontId="4" fillId="0" borderId="27" xfId="3" applyNumberFormat="1" applyFont="1" applyFill="1" applyBorder="1" applyAlignment="1">
      <alignment horizontal="right"/>
    </xf>
    <xf numFmtId="3" fontId="4" fillId="0" borderId="26" xfId="3" applyNumberFormat="1" applyFont="1" applyFill="1" applyBorder="1" applyAlignment="1">
      <alignment horizontal="right"/>
    </xf>
    <xf numFmtId="3" fontId="4" fillId="0" borderId="63" xfId="3" applyNumberFormat="1" applyFont="1" applyFill="1" applyBorder="1"/>
    <xf numFmtId="3" fontId="4" fillId="0" borderId="49" xfId="3" applyNumberFormat="1" applyFont="1" applyFill="1" applyBorder="1"/>
    <xf numFmtId="164" fontId="4" fillId="0" borderId="29" xfId="3" applyNumberFormat="1" applyFont="1" applyFill="1" applyBorder="1" applyAlignment="1">
      <alignment horizontal="right"/>
    </xf>
    <xf numFmtId="3" fontId="4" fillId="0" borderId="49" xfId="3" applyNumberFormat="1" applyFont="1" applyFill="1" applyBorder="1" applyAlignment="1">
      <alignment horizontal="right"/>
    </xf>
    <xf numFmtId="0" fontId="4" fillId="0" borderId="23" xfId="3" applyFont="1" applyFill="1" applyBorder="1"/>
    <xf numFmtId="3" fontId="4" fillId="0" borderId="8" xfId="3" applyNumberFormat="1" applyFont="1" applyFill="1" applyBorder="1"/>
    <xf numFmtId="164" fontId="4" fillId="0" borderId="9" xfId="3" applyNumberFormat="1" applyFont="1" applyFill="1" applyBorder="1"/>
    <xf numFmtId="3" fontId="4" fillId="0" borderId="37" xfId="3" applyNumberFormat="1" applyFont="1" applyFill="1" applyBorder="1"/>
    <xf numFmtId="3" fontId="4" fillId="0" borderId="37" xfId="3" applyNumberFormat="1" applyFont="1" applyFill="1" applyBorder="1" applyAlignment="1">
      <alignment horizontal="right"/>
    </xf>
    <xf numFmtId="164" fontId="4" fillId="0" borderId="10" xfId="3" applyNumberFormat="1" applyFont="1" applyFill="1" applyBorder="1" applyAlignment="1">
      <alignment horizontal="right"/>
    </xf>
    <xf numFmtId="3" fontId="7" fillId="0" borderId="18" xfId="3" applyNumberFormat="1" applyFont="1" applyFill="1" applyBorder="1"/>
    <xf numFmtId="164" fontId="7" fillId="0" borderId="21" xfId="3" applyNumberFormat="1" applyFont="1" applyFill="1" applyBorder="1" applyAlignment="1">
      <alignment horizontal="right"/>
    </xf>
    <xf numFmtId="0" fontId="4" fillId="0" borderId="22" xfId="3" applyFont="1" applyFill="1" applyBorder="1"/>
    <xf numFmtId="3" fontId="4" fillId="0" borderId="52" xfId="3" applyNumberFormat="1" applyFont="1" applyFill="1" applyBorder="1"/>
    <xf numFmtId="164" fontId="4" fillId="0" borderId="39" xfId="3" applyNumberFormat="1" applyFont="1" applyFill="1" applyBorder="1"/>
    <xf numFmtId="3" fontId="4" fillId="0" borderId="38" xfId="3" applyNumberFormat="1" applyFont="1" applyFill="1" applyBorder="1"/>
    <xf numFmtId="164" fontId="4" fillId="0" borderId="40" xfId="3" applyNumberFormat="1" applyFont="1" applyFill="1" applyBorder="1" applyAlignment="1">
      <alignment horizontal="right"/>
    </xf>
    <xf numFmtId="3" fontId="4" fillId="0" borderId="54" xfId="3" applyNumberFormat="1" applyFont="1" applyFill="1" applyBorder="1"/>
    <xf numFmtId="3" fontId="7" fillId="0" borderId="41" xfId="3" applyNumberFormat="1" applyFont="1" applyFill="1" applyBorder="1"/>
    <xf numFmtId="0" fontId="4" fillId="0" borderId="65" xfId="3" applyFont="1" applyFill="1" applyBorder="1"/>
    <xf numFmtId="3" fontId="4" fillId="0" borderId="66" xfId="3" applyNumberFormat="1" applyFont="1" applyFill="1" applyBorder="1"/>
    <xf numFmtId="164" fontId="4" fillId="0" borderId="67" xfId="3" applyNumberFormat="1" applyFont="1" applyFill="1" applyBorder="1"/>
    <xf numFmtId="164" fontId="4" fillId="0" borderId="67" xfId="3" applyNumberFormat="1" applyFont="1" applyFill="1" applyBorder="1" applyAlignment="1">
      <alignment horizontal="right"/>
    </xf>
    <xf numFmtId="164" fontId="4" fillId="0" borderId="68" xfId="3" applyNumberFormat="1" applyFont="1" applyFill="1" applyBorder="1" applyAlignment="1">
      <alignment horizontal="right"/>
    </xf>
    <xf numFmtId="0" fontId="4" fillId="0" borderId="1" xfId="3" applyFont="1" applyFill="1" applyBorder="1"/>
    <xf numFmtId="3" fontId="4" fillId="0" borderId="69" xfId="3" applyNumberFormat="1" applyFont="1" applyFill="1" applyBorder="1"/>
    <xf numFmtId="164" fontId="4" fillId="0" borderId="3" xfId="3" applyNumberFormat="1" applyFont="1" applyFill="1" applyBorder="1"/>
    <xf numFmtId="164" fontId="4" fillId="0" borderId="3" xfId="3" applyNumberFormat="1" applyFont="1" applyFill="1" applyBorder="1" applyAlignment="1">
      <alignment horizontal="right"/>
    </xf>
    <xf numFmtId="164" fontId="4" fillId="0" borderId="6" xfId="3" applyNumberFormat="1" applyFont="1" applyFill="1" applyBorder="1"/>
    <xf numFmtId="0" fontId="4" fillId="0" borderId="24" xfId="3" applyFont="1" applyFill="1" applyBorder="1" applyAlignment="1"/>
    <xf numFmtId="164" fontId="4" fillId="0" borderId="25" xfId="3" applyNumberFormat="1" applyFont="1" applyFill="1" applyBorder="1" applyAlignment="1">
      <alignment horizontal="right"/>
    </xf>
    <xf numFmtId="0" fontId="4" fillId="0" borderId="42" xfId="3" applyFont="1" applyFill="1" applyBorder="1"/>
    <xf numFmtId="164" fontId="4" fillId="0" borderId="32" xfId="3" applyNumberFormat="1" applyFont="1" applyFill="1" applyBorder="1" applyAlignment="1">
      <alignment horizontal="right"/>
    </xf>
    <xf numFmtId="164" fontId="4" fillId="0" borderId="73" xfId="3" applyNumberFormat="1" applyFont="1" applyFill="1" applyBorder="1"/>
    <xf numFmtId="3" fontId="4" fillId="0" borderId="70" xfId="3" applyNumberFormat="1" applyFont="1" applyFill="1" applyBorder="1"/>
    <xf numFmtId="164" fontId="4" fillId="0" borderId="71" xfId="3" applyNumberFormat="1" applyFont="1" applyFill="1" applyBorder="1"/>
    <xf numFmtId="164" fontId="4" fillId="0" borderId="72" xfId="3" applyNumberFormat="1" applyFont="1" applyFill="1" applyBorder="1"/>
    <xf numFmtId="164" fontId="4" fillId="0" borderId="71" xfId="3" applyNumberFormat="1" applyFont="1" applyFill="1" applyBorder="1" applyAlignment="1">
      <alignment horizontal="right"/>
    </xf>
    <xf numFmtId="164" fontId="4" fillId="0" borderId="13" xfId="3" applyNumberFormat="1" applyFont="1" applyFill="1" applyBorder="1" applyAlignment="1">
      <alignment horizontal="right"/>
    </xf>
    <xf numFmtId="164" fontId="4" fillId="0" borderId="50" xfId="3" applyNumberFormat="1" applyFont="1" applyFill="1" applyBorder="1" applyAlignment="1">
      <alignment horizontal="right"/>
    </xf>
    <xf numFmtId="164" fontId="4" fillId="0" borderId="9" xfId="3" applyNumberFormat="1" applyFont="1" applyFill="1" applyBorder="1" applyAlignment="1">
      <alignment horizontal="right"/>
    </xf>
    <xf numFmtId="164" fontId="4" fillId="0" borderId="10" xfId="3" applyNumberFormat="1" applyFont="1" applyFill="1" applyBorder="1"/>
    <xf numFmtId="164" fontId="4" fillId="0" borderId="15" xfId="3" applyNumberFormat="1" applyFont="1" applyFill="1" applyBorder="1" applyAlignment="1">
      <alignment horizontal="right"/>
    </xf>
    <xf numFmtId="0" fontId="4" fillId="0" borderId="43" xfId="3" applyFont="1" applyFill="1" applyBorder="1"/>
    <xf numFmtId="3" fontId="4" fillId="0" borderId="44" xfId="3" applyNumberFormat="1" applyFont="1" applyFill="1" applyBorder="1"/>
    <xf numFmtId="164" fontId="4" fillId="0" borderId="45" xfId="3" applyNumberFormat="1" applyFont="1" applyFill="1" applyBorder="1" applyAlignment="1">
      <alignment horizontal="right"/>
    </xf>
    <xf numFmtId="164" fontId="4" fillId="0" borderId="45" xfId="3" applyNumberFormat="1" applyFont="1" applyFill="1" applyBorder="1"/>
    <xf numFmtId="164" fontId="4" fillId="0" borderId="46" xfId="3" applyNumberFormat="1" applyFont="1" applyFill="1" applyBorder="1" applyAlignment="1">
      <alignment horizontal="right"/>
    </xf>
    <xf numFmtId="164" fontId="7" fillId="0" borderId="21" xfId="3" applyNumberFormat="1" applyFont="1" applyFill="1" applyBorder="1"/>
    <xf numFmtId="3" fontId="4" fillId="0" borderId="55" xfId="3" applyNumberFormat="1" applyFont="1" applyFill="1" applyBorder="1"/>
    <xf numFmtId="3" fontId="4" fillId="0" borderId="38" xfId="3" applyNumberFormat="1" applyFont="1" applyFill="1" applyBorder="1" applyAlignment="1">
      <alignment horizontal="right"/>
    </xf>
    <xf numFmtId="164" fontId="4" fillId="0" borderId="39" xfId="3" applyNumberFormat="1" applyFont="1" applyFill="1" applyBorder="1" applyAlignment="1">
      <alignment horizontal="right"/>
    </xf>
    <xf numFmtId="3" fontId="4" fillId="0" borderId="56" xfId="3" applyNumberFormat="1" applyFont="1" applyFill="1" applyBorder="1"/>
    <xf numFmtId="3" fontId="4" fillId="0" borderId="44" xfId="3" applyNumberFormat="1" applyFont="1" applyFill="1" applyBorder="1" applyAlignment="1">
      <alignment horizontal="right"/>
    </xf>
    <xf numFmtId="3" fontId="7" fillId="0" borderId="47" xfId="3" applyNumberFormat="1" applyFont="1" applyFill="1" applyBorder="1"/>
    <xf numFmtId="3" fontId="7" fillId="0" borderId="48" xfId="3" applyNumberFormat="1" applyFont="1" applyFill="1" applyBorder="1"/>
    <xf numFmtId="4" fontId="4" fillId="0" borderId="0" xfId="3" applyNumberFormat="1" applyFont="1" applyFill="1" applyAlignment="1">
      <alignment horizontal="right"/>
    </xf>
    <xf numFmtId="3" fontId="4" fillId="0" borderId="57" xfId="3" applyNumberFormat="1" applyFont="1" applyFill="1" applyBorder="1"/>
    <xf numFmtId="3" fontId="4" fillId="0" borderId="59" xfId="3" applyNumberFormat="1" applyFont="1" applyFill="1" applyBorder="1"/>
    <xf numFmtId="3" fontId="4" fillId="0" borderId="57" xfId="3" applyNumberFormat="1" applyFont="1" applyFill="1" applyBorder="1" applyAlignment="1">
      <alignment horizontal="right"/>
    </xf>
    <xf numFmtId="3" fontId="4" fillId="0" borderId="64" xfId="3" applyNumberFormat="1" applyFont="1" applyFill="1" applyBorder="1"/>
    <xf numFmtId="3" fontId="4" fillId="0" borderId="58" xfId="3" applyNumberFormat="1" applyFont="1" applyFill="1" applyBorder="1"/>
    <xf numFmtId="3" fontId="4" fillId="0" borderId="33" xfId="3" applyNumberFormat="1" applyFont="1" applyFill="1" applyBorder="1" applyAlignment="1">
      <alignment horizontal="right"/>
    </xf>
    <xf numFmtId="3" fontId="4" fillId="0" borderId="70" xfId="3" applyNumberFormat="1" applyFont="1" applyFill="1" applyBorder="1" applyAlignment="1">
      <alignment horizontal="right"/>
    </xf>
    <xf numFmtId="3" fontId="4" fillId="0" borderId="14" xfId="3" applyNumberFormat="1" applyFont="1" applyFill="1" applyBorder="1" applyAlignment="1">
      <alignment horizontal="right"/>
    </xf>
    <xf numFmtId="3" fontId="4" fillId="0" borderId="61" xfId="3" applyNumberFormat="1" applyFont="1" applyFill="1" applyBorder="1" applyAlignment="1">
      <alignment horizontal="right"/>
    </xf>
    <xf numFmtId="3" fontId="4" fillId="0" borderId="62" xfId="3" applyNumberFormat="1" applyFont="1" applyFill="1" applyBorder="1" applyAlignment="1">
      <alignment horizontal="right"/>
    </xf>
    <xf numFmtId="164" fontId="4" fillId="0" borderId="75" xfId="3" applyNumberFormat="1" applyFont="1" applyFill="1" applyBorder="1"/>
    <xf numFmtId="0" fontId="8" fillId="0" borderId="0" xfId="3" applyFont="1" applyFill="1" applyAlignment="1">
      <alignment horizontal="left"/>
    </xf>
    <xf numFmtId="0" fontId="4" fillId="0" borderId="60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</cellXfs>
  <cellStyles count="4">
    <cellStyle name="d" xfId="1"/>
    <cellStyle name="k6" xfId="2"/>
    <cellStyle name="Normální" xfId="0" builtinId="0"/>
    <cellStyle name="normální_Kopie - 1.Q 03-HČ rozb-tab. celk. výsledky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44</xdr:row>
      <xdr:rowOff>0</xdr:rowOff>
    </xdr:from>
    <xdr:to>
      <xdr:col>12</xdr:col>
      <xdr:colOff>0</xdr:colOff>
      <xdr:row>44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281949" y="6292735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topLeftCell="A4" zoomScaleNormal="100" workbookViewId="0"/>
  </sheetViews>
  <sheetFormatPr defaultColWidth="9.140625" defaultRowHeight="12.75" x14ac:dyDescent="0.2"/>
  <cols>
    <col min="1" max="1" width="23.5703125" style="2" customWidth="1"/>
    <col min="2" max="3" width="8.5703125" style="2" customWidth="1"/>
    <col min="4" max="4" width="5.5703125" style="2" customWidth="1"/>
    <col min="5" max="6" width="8.5703125" style="2" customWidth="1"/>
    <col min="7" max="7" width="6.42578125" style="2" customWidth="1"/>
    <col min="8" max="9" width="8.5703125" style="2" customWidth="1"/>
    <col min="10" max="10" width="5.5703125" style="2" customWidth="1"/>
    <col min="11" max="12" width="8.5703125" style="2" customWidth="1"/>
    <col min="13" max="13" width="6.5703125" style="2" customWidth="1"/>
    <col min="14" max="15" width="8.5703125" style="2" customWidth="1"/>
    <col min="16" max="16" width="5.5703125" style="2" customWidth="1"/>
    <col min="17" max="18" width="8.5703125" style="2" customWidth="1"/>
    <col min="19" max="19" width="5.5703125" style="2" customWidth="1"/>
    <col min="20" max="116" width="10.7109375" style="2" customWidth="1"/>
    <col min="117" max="135" width="6.7109375" style="2" customWidth="1"/>
    <col min="136" max="16384" width="9.140625" style="2"/>
  </cols>
  <sheetData>
    <row r="1" spans="1:19" ht="15.75" customHeight="1" x14ac:dyDescent="0.25">
      <c r="A1" s="131" t="s">
        <v>57</v>
      </c>
      <c r="S1" s="3"/>
    </row>
    <row r="2" spans="1:19" ht="12" customHeight="1" x14ac:dyDescent="0.2"/>
    <row r="3" spans="1:19" ht="12.95" customHeight="1" x14ac:dyDescent="0.25">
      <c r="A3" s="4" t="s">
        <v>54</v>
      </c>
      <c r="D3" s="5"/>
    </row>
    <row r="4" spans="1:19" ht="12" customHeight="1" thickBot="1" x14ac:dyDescent="0.25">
      <c r="C4" s="7"/>
      <c r="K4" s="3"/>
      <c r="O4" s="7"/>
      <c r="R4" s="3"/>
      <c r="S4" s="3" t="s">
        <v>0</v>
      </c>
    </row>
    <row r="5" spans="1:19" ht="12" customHeight="1" x14ac:dyDescent="0.2">
      <c r="A5" s="10" t="s">
        <v>32</v>
      </c>
      <c r="B5" s="132" t="s">
        <v>1</v>
      </c>
      <c r="C5" s="133"/>
      <c r="D5" s="134"/>
      <c r="E5" s="11" t="s">
        <v>2</v>
      </c>
      <c r="F5" s="11"/>
      <c r="G5" s="12"/>
      <c r="H5" s="13" t="s">
        <v>3</v>
      </c>
      <c r="I5" s="13"/>
      <c r="J5" s="13"/>
      <c r="K5" s="13"/>
      <c r="L5" s="13"/>
      <c r="M5" s="13"/>
      <c r="N5" s="13"/>
      <c r="O5" s="13"/>
      <c r="P5" s="14"/>
      <c r="Q5" s="11" t="s">
        <v>4</v>
      </c>
      <c r="R5" s="11"/>
      <c r="S5" s="15"/>
    </row>
    <row r="6" spans="1:19" ht="12" customHeight="1" x14ac:dyDescent="0.2">
      <c r="A6" s="16"/>
      <c r="B6" s="17"/>
      <c r="C6" s="17"/>
      <c r="D6" s="18"/>
      <c r="E6" s="17"/>
      <c r="F6" s="17"/>
      <c r="G6" s="18"/>
      <c r="H6" s="19" t="s">
        <v>5</v>
      </c>
      <c r="I6" s="19"/>
      <c r="J6" s="20"/>
      <c r="K6" s="19" t="s">
        <v>6</v>
      </c>
      <c r="L6" s="19"/>
      <c r="M6" s="20"/>
      <c r="N6" s="19" t="s">
        <v>7</v>
      </c>
      <c r="O6" s="19"/>
      <c r="P6" s="20"/>
      <c r="Q6" s="17"/>
      <c r="R6" s="17"/>
      <c r="S6" s="21"/>
    </row>
    <row r="7" spans="1:19" ht="12" customHeight="1" x14ac:dyDescent="0.2">
      <c r="A7" s="16"/>
      <c r="B7" s="22" t="s">
        <v>31</v>
      </c>
      <c r="C7" s="23" t="s">
        <v>8</v>
      </c>
      <c r="D7" s="24" t="s">
        <v>9</v>
      </c>
      <c r="E7" s="22" t="s">
        <v>31</v>
      </c>
      <c r="F7" s="25" t="s">
        <v>8</v>
      </c>
      <c r="G7" s="24" t="s">
        <v>10</v>
      </c>
      <c r="H7" s="22" t="s">
        <v>31</v>
      </c>
      <c r="I7" s="25" t="s">
        <v>8</v>
      </c>
      <c r="J7" s="24" t="s">
        <v>9</v>
      </c>
      <c r="K7" s="22" t="s">
        <v>31</v>
      </c>
      <c r="L7" s="25" t="s">
        <v>8</v>
      </c>
      <c r="M7" s="24" t="s">
        <v>9</v>
      </c>
      <c r="N7" s="22" t="s">
        <v>31</v>
      </c>
      <c r="O7" s="25" t="s">
        <v>8</v>
      </c>
      <c r="P7" s="24" t="s">
        <v>9</v>
      </c>
      <c r="Q7" s="22" t="s">
        <v>31</v>
      </c>
      <c r="R7" s="25" t="s">
        <v>8</v>
      </c>
      <c r="S7" s="26" t="s">
        <v>9</v>
      </c>
    </row>
    <row r="8" spans="1:19" ht="12" customHeight="1" thickBot="1" x14ac:dyDescent="0.25">
      <c r="A8" s="27"/>
      <c r="B8" s="28"/>
      <c r="C8" s="29" t="s">
        <v>55</v>
      </c>
      <c r="D8" s="30" t="s">
        <v>11</v>
      </c>
      <c r="E8" s="31"/>
      <c r="F8" s="32" t="s">
        <v>56</v>
      </c>
      <c r="G8" s="30" t="s">
        <v>11</v>
      </c>
      <c r="H8" s="31"/>
      <c r="I8" s="32" t="s">
        <v>56</v>
      </c>
      <c r="J8" s="30" t="s">
        <v>11</v>
      </c>
      <c r="K8" s="31"/>
      <c r="L8" s="32" t="s">
        <v>56</v>
      </c>
      <c r="M8" s="30" t="s">
        <v>11</v>
      </c>
      <c r="N8" s="31"/>
      <c r="O8" s="32" t="s">
        <v>56</v>
      </c>
      <c r="P8" s="30" t="s">
        <v>11</v>
      </c>
      <c r="Q8" s="31"/>
      <c r="R8" s="32" t="s">
        <v>56</v>
      </c>
      <c r="S8" s="33" t="s">
        <v>11</v>
      </c>
    </row>
    <row r="9" spans="1:19" ht="11.45" customHeight="1" x14ac:dyDescent="0.2">
      <c r="A9" s="34" t="s">
        <v>12</v>
      </c>
      <c r="B9" s="35">
        <v>52500</v>
      </c>
      <c r="C9" s="120">
        <v>52522</v>
      </c>
      <c r="D9" s="36">
        <f>C9*100/B9</f>
        <v>100.04190476190476</v>
      </c>
      <c r="E9" s="37">
        <f t="shared" ref="E9:F12" si="0">H9+K9+N9</f>
        <v>49455</v>
      </c>
      <c r="F9" s="37">
        <f t="shared" si="0"/>
        <v>36758</v>
      </c>
      <c r="G9" s="36">
        <f>F9*100/E9</f>
        <v>74.326155090486296</v>
      </c>
      <c r="H9" s="37">
        <v>5250</v>
      </c>
      <c r="I9" s="37">
        <v>4569</v>
      </c>
      <c r="J9" s="36">
        <f>I9*100/H9</f>
        <v>87.028571428571425</v>
      </c>
      <c r="K9" s="37">
        <v>18725</v>
      </c>
      <c r="L9" s="37">
        <v>13608</v>
      </c>
      <c r="M9" s="36">
        <f>L9*100/K9</f>
        <v>72.672897196261687</v>
      </c>
      <c r="N9" s="37">
        <v>25480</v>
      </c>
      <c r="O9" s="37">
        <v>18581</v>
      </c>
      <c r="P9" s="36">
        <f>O9*100/N9</f>
        <v>72.923861852433276</v>
      </c>
      <c r="Q9" s="37">
        <f t="shared" ref="Q9:R12" si="1">B9-E9</f>
        <v>3045</v>
      </c>
      <c r="R9" s="37">
        <f>C9-F9</f>
        <v>15764</v>
      </c>
      <c r="S9" s="38">
        <f>R9*100/Q9</f>
        <v>517.70114942528733</v>
      </c>
    </row>
    <row r="10" spans="1:19" ht="11.45" customHeight="1" x14ac:dyDescent="0.2">
      <c r="A10" s="39" t="s">
        <v>14</v>
      </c>
      <c r="B10" s="35">
        <v>45625</v>
      </c>
      <c r="C10" s="120">
        <v>48412</v>
      </c>
      <c r="D10" s="40">
        <f>C10*100/B10</f>
        <v>106.10849315068494</v>
      </c>
      <c r="E10" s="37">
        <f t="shared" si="0"/>
        <v>52150</v>
      </c>
      <c r="F10" s="37">
        <f>I10+L10+O10</f>
        <v>49578</v>
      </c>
      <c r="G10" s="40">
        <f>F10*100/E10</f>
        <v>95.068072866730589</v>
      </c>
      <c r="H10" s="37">
        <v>2800</v>
      </c>
      <c r="I10" s="37">
        <v>2681</v>
      </c>
      <c r="J10" s="40">
        <f>I10*100/H10</f>
        <v>95.75</v>
      </c>
      <c r="K10" s="37">
        <v>18700</v>
      </c>
      <c r="L10" s="64">
        <v>16906</v>
      </c>
      <c r="M10" s="40">
        <f>L10*100/K10</f>
        <v>90.406417112299465</v>
      </c>
      <c r="N10" s="37">
        <v>30650</v>
      </c>
      <c r="O10" s="37">
        <v>29991</v>
      </c>
      <c r="P10" s="40">
        <f>O10*100/N10</f>
        <v>97.849918433931478</v>
      </c>
      <c r="Q10" s="37">
        <f t="shared" si="1"/>
        <v>-6525</v>
      </c>
      <c r="R10" s="37">
        <f t="shared" si="1"/>
        <v>-1166</v>
      </c>
      <c r="S10" s="41" t="s">
        <v>13</v>
      </c>
    </row>
    <row r="11" spans="1:19" ht="11.45" customHeight="1" x14ac:dyDescent="0.2">
      <c r="A11" s="39" t="s">
        <v>44</v>
      </c>
      <c r="B11" s="35">
        <v>281000</v>
      </c>
      <c r="C11" s="120">
        <v>310172</v>
      </c>
      <c r="D11" s="40">
        <f>C11*100/B11</f>
        <v>110.38149466192171</v>
      </c>
      <c r="E11" s="37">
        <f>H11+K11+N11</f>
        <v>250250</v>
      </c>
      <c r="F11" s="37">
        <f>I11+L11+O11</f>
        <v>239042</v>
      </c>
      <c r="G11" s="40">
        <f>F11*100/E11</f>
        <v>95.521278721278719</v>
      </c>
      <c r="H11" s="37">
        <v>14500</v>
      </c>
      <c r="I11" s="37">
        <v>12514</v>
      </c>
      <c r="J11" s="40">
        <f>I11*100/H11</f>
        <v>86.303448275862067</v>
      </c>
      <c r="K11" s="37">
        <v>90450</v>
      </c>
      <c r="L11" s="37">
        <v>75448</v>
      </c>
      <c r="M11" s="40">
        <f>L11*100/K11</f>
        <v>83.414040906578222</v>
      </c>
      <c r="N11" s="37">
        <f>144300+1000</f>
        <v>145300</v>
      </c>
      <c r="O11" s="37">
        <v>151080</v>
      </c>
      <c r="P11" s="40">
        <f>O11*100/N11</f>
        <v>103.97797660013765</v>
      </c>
      <c r="Q11" s="37">
        <f t="shared" si="1"/>
        <v>30750</v>
      </c>
      <c r="R11" s="37">
        <f t="shared" si="1"/>
        <v>71130</v>
      </c>
      <c r="S11" s="42">
        <f>R11*100/Q11</f>
        <v>231.3170731707317</v>
      </c>
    </row>
    <row r="12" spans="1:19" ht="11.45" customHeight="1" x14ac:dyDescent="0.2">
      <c r="A12" s="43" t="s">
        <v>29</v>
      </c>
      <c r="B12" s="44">
        <v>47260</v>
      </c>
      <c r="C12" s="121">
        <v>48027</v>
      </c>
      <c r="D12" s="45">
        <f>C12*100/B12</f>
        <v>101.622936944562</v>
      </c>
      <c r="E12" s="46">
        <f t="shared" si="0"/>
        <v>50045</v>
      </c>
      <c r="F12" s="46">
        <f t="shared" si="0"/>
        <v>39152</v>
      </c>
      <c r="G12" s="45">
        <f>F12*100/E12</f>
        <v>78.233589769207711</v>
      </c>
      <c r="H12" s="46">
        <v>2470</v>
      </c>
      <c r="I12" s="46">
        <v>2484</v>
      </c>
      <c r="J12" s="45">
        <f>I12*100/H12</f>
        <v>100.56680161943319</v>
      </c>
      <c r="K12" s="46">
        <v>18421</v>
      </c>
      <c r="L12" s="46">
        <v>11715</v>
      </c>
      <c r="M12" s="45">
        <f>L12*100/K12</f>
        <v>63.59589598827425</v>
      </c>
      <c r="N12" s="46">
        <v>29154</v>
      </c>
      <c r="O12" s="46">
        <v>24953</v>
      </c>
      <c r="P12" s="45">
        <f>O12*100/N12</f>
        <v>85.590313507580433</v>
      </c>
      <c r="Q12" s="46">
        <f t="shared" si="1"/>
        <v>-2785</v>
      </c>
      <c r="R12" s="46">
        <f t="shared" si="1"/>
        <v>8875</v>
      </c>
      <c r="S12" s="47" t="s">
        <v>13</v>
      </c>
    </row>
    <row r="13" spans="1:19" ht="11.45" customHeight="1" x14ac:dyDescent="0.2">
      <c r="A13" s="48" t="s">
        <v>15</v>
      </c>
      <c r="B13" s="49"/>
      <c r="C13" s="50"/>
      <c r="D13" s="51"/>
      <c r="E13" s="52"/>
      <c r="F13" s="52"/>
      <c r="G13" s="51"/>
      <c r="H13" s="52"/>
      <c r="I13" s="52"/>
      <c r="J13" s="51"/>
      <c r="K13" s="52"/>
      <c r="L13" s="52"/>
      <c r="M13" s="51"/>
      <c r="N13" s="52"/>
      <c r="O13" s="52"/>
      <c r="P13" s="51"/>
      <c r="Q13" s="52"/>
      <c r="R13" s="52"/>
      <c r="S13" s="53"/>
    </row>
    <row r="14" spans="1:19" ht="11.45" customHeight="1" thickBot="1" x14ac:dyDescent="0.25">
      <c r="A14" s="54" t="s">
        <v>16</v>
      </c>
      <c r="B14" s="55">
        <f>SUM(B9:B13)</f>
        <v>426385</v>
      </c>
      <c r="C14" s="56">
        <f>SUM(C9:C13)</f>
        <v>459133</v>
      </c>
      <c r="D14" s="57">
        <f t="shared" ref="D14:D21" si="2">C14*100/B14</f>
        <v>107.68038275267658</v>
      </c>
      <c r="E14" s="58">
        <f>SUM(E9:E13)</f>
        <v>401900</v>
      </c>
      <c r="F14" s="58">
        <f>SUM(F9:F13)</f>
        <v>364530</v>
      </c>
      <c r="G14" s="59">
        <f t="shared" ref="G14:G21" si="3">F14*100/E14</f>
        <v>90.701667081363524</v>
      </c>
      <c r="H14" s="58">
        <f>SUM(H9:H13)</f>
        <v>25020</v>
      </c>
      <c r="I14" s="55">
        <f>SUM(I9:I13)</f>
        <v>22248</v>
      </c>
      <c r="J14" s="57">
        <f t="shared" ref="J14:J21" si="4">I14*100/H14</f>
        <v>88.920863309352512</v>
      </c>
      <c r="K14" s="58">
        <f>SUM(K9:K13)</f>
        <v>146296</v>
      </c>
      <c r="L14" s="58">
        <f>SUM(L9:L13)</f>
        <v>117677</v>
      </c>
      <c r="M14" s="57">
        <f t="shared" ref="M14:M21" si="5">L14*100/K14</f>
        <v>80.437605949581666</v>
      </c>
      <c r="N14" s="58">
        <f>SUM(N9:N13)</f>
        <v>230584</v>
      </c>
      <c r="O14" s="55">
        <f>SUM(O9:O13)</f>
        <v>224605</v>
      </c>
      <c r="P14" s="57">
        <f t="shared" ref="P14:P21" si="6">O14*100/N14</f>
        <v>97.407018700343471</v>
      </c>
      <c r="Q14" s="58">
        <f t="shared" ref="Q14:R21" si="7">B14-E14</f>
        <v>24485</v>
      </c>
      <c r="R14" s="58">
        <f>SUM(R9:R13)</f>
        <v>94603</v>
      </c>
      <c r="S14" s="60">
        <f>R14*100/Q14</f>
        <v>386.37124770267513</v>
      </c>
    </row>
    <row r="15" spans="1:19" ht="11.45" customHeight="1" x14ac:dyDescent="0.2">
      <c r="A15" s="34" t="s">
        <v>17</v>
      </c>
      <c r="B15" s="35">
        <v>225500</v>
      </c>
      <c r="C15" s="120">
        <v>253347</v>
      </c>
      <c r="D15" s="36">
        <f t="shared" si="2"/>
        <v>112.3490022172949</v>
      </c>
      <c r="E15" s="37">
        <f t="shared" ref="E15:F18" si="8">H15+K15+N15</f>
        <v>191665</v>
      </c>
      <c r="F15" s="37">
        <f t="shared" si="8"/>
        <v>177877</v>
      </c>
      <c r="G15" s="36">
        <f t="shared" si="3"/>
        <v>92.806198314767954</v>
      </c>
      <c r="H15" s="37">
        <v>19297</v>
      </c>
      <c r="I15" s="37">
        <v>19107</v>
      </c>
      <c r="J15" s="36">
        <f t="shared" si="4"/>
        <v>99.015390993418663</v>
      </c>
      <c r="K15" s="37">
        <v>70105</v>
      </c>
      <c r="L15" s="37">
        <v>62669</v>
      </c>
      <c r="M15" s="36">
        <f t="shared" si="5"/>
        <v>89.393053277227011</v>
      </c>
      <c r="N15" s="37">
        <v>102263</v>
      </c>
      <c r="O15" s="37">
        <v>96101</v>
      </c>
      <c r="P15" s="36">
        <f t="shared" si="6"/>
        <v>93.974360228039473</v>
      </c>
      <c r="Q15" s="37">
        <f t="shared" si="7"/>
        <v>33835</v>
      </c>
      <c r="R15" s="37">
        <f t="shared" si="7"/>
        <v>75470</v>
      </c>
      <c r="S15" s="61">
        <f>R15*100/Q15</f>
        <v>223.05305157381409</v>
      </c>
    </row>
    <row r="16" spans="1:19" ht="11.45" customHeight="1" x14ac:dyDescent="0.2">
      <c r="A16" s="39" t="s">
        <v>40</v>
      </c>
      <c r="B16" s="35">
        <v>97485</v>
      </c>
      <c r="C16" s="120">
        <v>100145</v>
      </c>
      <c r="D16" s="40">
        <f t="shared" si="2"/>
        <v>102.72862491665384</v>
      </c>
      <c r="E16" s="37">
        <f t="shared" si="8"/>
        <v>231100</v>
      </c>
      <c r="F16" s="37">
        <f t="shared" si="8"/>
        <v>195887</v>
      </c>
      <c r="G16" s="40">
        <f t="shared" si="3"/>
        <v>84.76287321505842</v>
      </c>
      <c r="H16" s="37">
        <v>34000</v>
      </c>
      <c r="I16" s="37">
        <v>33873</v>
      </c>
      <c r="J16" s="40">
        <f t="shared" si="4"/>
        <v>99.626470588235293</v>
      </c>
      <c r="K16" s="37">
        <v>65569</v>
      </c>
      <c r="L16" s="37">
        <v>54695</v>
      </c>
      <c r="M16" s="40">
        <f t="shared" si="5"/>
        <v>83.41594350989034</v>
      </c>
      <c r="N16" s="37">
        <v>131531</v>
      </c>
      <c r="O16" s="37">
        <v>107319</v>
      </c>
      <c r="P16" s="40">
        <f t="shared" si="6"/>
        <v>81.592172187545145</v>
      </c>
      <c r="Q16" s="37">
        <f t="shared" si="7"/>
        <v>-133615</v>
      </c>
      <c r="R16" s="37">
        <f t="shared" si="7"/>
        <v>-95742</v>
      </c>
      <c r="S16" s="61" t="s">
        <v>13</v>
      </c>
    </row>
    <row r="17" spans="1:19" ht="11.45" customHeight="1" x14ac:dyDescent="0.2">
      <c r="A17" s="39" t="s">
        <v>23</v>
      </c>
      <c r="B17" s="35">
        <v>174668</v>
      </c>
      <c r="C17" s="122">
        <v>219708</v>
      </c>
      <c r="D17" s="40">
        <f t="shared" si="2"/>
        <v>125.78606270181143</v>
      </c>
      <c r="E17" s="37">
        <f t="shared" si="8"/>
        <v>183859</v>
      </c>
      <c r="F17" s="37">
        <f>I17+L17+O17</f>
        <v>166173</v>
      </c>
      <c r="G17" s="36">
        <f t="shared" si="3"/>
        <v>90.3806721455028</v>
      </c>
      <c r="H17" s="62">
        <v>26458</v>
      </c>
      <c r="I17" s="62">
        <v>27121</v>
      </c>
      <c r="J17" s="36">
        <f t="shared" si="4"/>
        <v>102.50585834152241</v>
      </c>
      <c r="K17" s="62">
        <v>121681</v>
      </c>
      <c r="L17" s="62">
        <v>120542</v>
      </c>
      <c r="M17" s="36">
        <f t="shared" si="5"/>
        <v>99.063945891305963</v>
      </c>
      <c r="N17" s="62">
        <v>35720</v>
      </c>
      <c r="O17" s="62">
        <v>18510</v>
      </c>
      <c r="P17" s="36">
        <f t="shared" si="6"/>
        <v>51.819708846584547</v>
      </c>
      <c r="Q17" s="62">
        <f t="shared" si="7"/>
        <v>-9191</v>
      </c>
      <c r="R17" s="37">
        <f t="shared" si="7"/>
        <v>53535</v>
      </c>
      <c r="S17" s="61" t="s">
        <v>13</v>
      </c>
    </row>
    <row r="18" spans="1:19" ht="11.45" customHeight="1" x14ac:dyDescent="0.2">
      <c r="A18" s="39" t="s">
        <v>39</v>
      </c>
      <c r="B18" s="35">
        <v>3900</v>
      </c>
      <c r="C18" s="122">
        <v>4219</v>
      </c>
      <c r="D18" s="40">
        <f t="shared" si="2"/>
        <v>108.17948717948718</v>
      </c>
      <c r="E18" s="37">
        <f t="shared" si="8"/>
        <v>12000</v>
      </c>
      <c r="F18" s="37">
        <f t="shared" si="8"/>
        <v>8986</v>
      </c>
      <c r="G18" s="40">
        <f t="shared" si="3"/>
        <v>74.88333333333334</v>
      </c>
      <c r="H18" s="62">
        <v>5000</v>
      </c>
      <c r="I18" s="62">
        <v>3258</v>
      </c>
      <c r="J18" s="40">
        <f t="shared" si="4"/>
        <v>65.16</v>
      </c>
      <c r="K18" s="62">
        <v>200</v>
      </c>
      <c r="L18" s="62">
        <v>376</v>
      </c>
      <c r="M18" s="40">
        <f t="shared" si="5"/>
        <v>188</v>
      </c>
      <c r="N18" s="62">
        <v>6800</v>
      </c>
      <c r="O18" s="62">
        <v>5352</v>
      </c>
      <c r="P18" s="36">
        <f t="shared" si="6"/>
        <v>78.705882352941174</v>
      </c>
      <c r="Q18" s="37">
        <f t="shared" si="7"/>
        <v>-8100</v>
      </c>
      <c r="R18" s="37">
        <f t="shared" si="7"/>
        <v>-4767</v>
      </c>
      <c r="S18" s="61" t="s">
        <v>13</v>
      </c>
    </row>
    <row r="19" spans="1:19" ht="11.45" customHeight="1" x14ac:dyDescent="0.2">
      <c r="A19" s="39" t="s">
        <v>18</v>
      </c>
      <c r="B19" s="35">
        <v>298000</v>
      </c>
      <c r="C19" s="122">
        <v>499560</v>
      </c>
      <c r="D19" s="40">
        <f t="shared" si="2"/>
        <v>167.63758389261744</v>
      </c>
      <c r="E19" s="37">
        <f>H19+K19+N19</f>
        <v>42287</v>
      </c>
      <c r="F19" s="37">
        <f>I19+L19+O19</f>
        <v>26162</v>
      </c>
      <c r="G19" s="40">
        <f t="shared" si="3"/>
        <v>61.867713481684682</v>
      </c>
      <c r="H19" s="62">
        <v>6655</v>
      </c>
      <c r="I19" s="62">
        <v>8255</v>
      </c>
      <c r="J19" s="40">
        <f t="shared" si="4"/>
        <v>124.04207362885049</v>
      </c>
      <c r="K19" s="62">
        <v>23032</v>
      </c>
      <c r="L19" s="62">
        <v>11968</v>
      </c>
      <c r="M19" s="40">
        <f t="shared" si="5"/>
        <v>51.962486974643973</v>
      </c>
      <c r="N19" s="62">
        <v>12600</v>
      </c>
      <c r="O19" s="62">
        <v>5939</v>
      </c>
      <c r="P19" s="36">
        <f t="shared" si="6"/>
        <v>47.134920634920633</v>
      </c>
      <c r="Q19" s="62">
        <f t="shared" si="7"/>
        <v>255713</v>
      </c>
      <c r="R19" s="37">
        <f t="shared" si="7"/>
        <v>473398</v>
      </c>
      <c r="S19" s="61">
        <f>R19*100/Q19</f>
        <v>185.12864031159933</v>
      </c>
    </row>
    <row r="20" spans="1:19" ht="11.45" customHeight="1" x14ac:dyDescent="0.2">
      <c r="A20" s="39" t="s">
        <v>20</v>
      </c>
      <c r="B20" s="63">
        <v>218132</v>
      </c>
      <c r="C20" s="123">
        <v>218594</v>
      </c>
      <c r="D20" s="40">
        <f t="shared" si="2"/>
        <v>100.21179836062568</v>
      </c>
      <c r="E20" s="64">
        <f>H20+K20+N20</f>
        <v>180488</v>
      </c>
      <c r="F20" s="64">
        <f>I20+L20+O20</f>
        <v>150963</v>
      </c>
      <c r="G20" s="40">
        <f t="shared" si="3"/>
        <v>83.641571738841364</v>
      </c>
      <c r="H20" s="64">
        <v>9232</v>
      </c>
      <c r="I20" s="64">
        <v>6733</v>
      </c>
      <c r="J20" s="40">
        <f t="shared" si="4"/>
        <v>72.93110918544194</v>
      </c>
      <c r="K20" s="64">
        <v>9856</v>
      </c>
      <c r="L20" s="64">
        <v>8145</v>
      </c>
      <c r="M20" s="65">
        <f t="shared" si="5"/>
        <v>82.640016233766232</v>
      </c>
      <c r="N20" s="64">
        <v>161400</v>
      </c>
      <c r="O20" s="64">
        <v>136085</v>
      </c>
      <c r="P20" s="40">
        <f t="shared" si="6"/>
        <v>84.315365551425032</v>
      </c>
      <c r="Q20" s="66">
        <f t="shared" si="7"/>
        <v>37644</v>
      </c>
      <c r="R20" s="64">
        <f t="shared" si="7"/>
        <v>67631</v>
      </c>
      <c r="S20" s="41">
        <f>R20*100/Q20</f>
        <v>179.65944107958771</v>
      </c>
    </row>
    <row r="21" spans="1:19" ht="11.45" customHeight="1" x14ac:dyDescent="0.2">
      <c r="A21" s="67" t="s">
        <v>53</v>
      </c>
      <c r="B21" s="68">
        <v>11008</v>
      </c>
      <c r="C21" s="124">
        <v>11065</v>
      </c>
      <c r="D21" s="69">
        <f t="shared" si="2"/>
        <v>100.51780523255815</v>
      </c>
      <c r="E21" s="70">
        <f t="shared" ref="E21" si="9">H21+K21+N21</f>
        <v>35772</v>
      </c>
      <c r="F21" s="70">
        <f>I21+L21+O21</f>
        <v>34391</v>
      </c>
      <c r="G21" s="69">
        <f t="shared" si="3"/>
        <v>96.13943866711395</v>
      </c>
      <c r="H21" s="70">
        <v>600</v>
      </c>
      <c r="I21" s="70">
        <v>600</v>
      </c>
      <c r="J21" s="130">
        <f t="shared" si="4"/>
        <v>100</v>
      </c>
      <c r="K21" s="46">
        <v>2</v>
      </c>
      <c r="L21" s="46">
        <v>2</v>
      </c>
      <c r="M21" s="95">
        <f t="shared" si="5"/>
        <v>100</v>
      </c>
      <c r="N21" s="70">
        <v>35170</v>
      </c>
      <c r="O21" s="70">
        <v>33789</v>
      </c>
      <c r="P21" s="69">
        <f t="shared" si="6"/>
        <v>96.073357975547339</v>
      </c>
      <c r="Q21" s="71">
        <f t="shared" si="7"/>
        <v>-24764</v>
      </c>
      <c r="R21" s="70">
        <f t="shared" si="7"/>
        <v>-23326</v>
      </c>
      <c r="S21" s="72" t="s">
        <v>13</v>
      </c>
    </row>
    <row r="22" spans="1:19" ht="11.45" customHeight="1" x14ac:dyDescent="0.2">
      <c r="A22" s="48" t="s">
        <v>30</v>
      </c>
      <c r="B22" s="49"/>
      <c r="C22" s="50"/>
      <c r="D22" s="51"/>
      <c r="E22" s="52"/>
      <c r="F22" s="52"/>
      <c r="G22" s="51"/>
      <c r="H22" s="52"/>
      <c r="I22" s="52"/>
      <c r="J22" s="51"/>
      <c r="K22" s="52"/>
      <c r="L22" s="52"/>
      <c r="M22" s="51"/>
      <c r="N22" s="52"/>
      <c r="O22" s="52"/>
      <c r="P22" s="51"/>
      <c r="Q22" s="52"/>
      <c r="R22" s="52"/>
      <c r="S22" s="53"/>
    </row>
    <row r="23" spans="1:19" ht="11.45" customHeight="1" thickBot="1" x14ac:dyDescent="0.25">
      <c r="A23" s="54" t="s">
        <v>19</v>
      </c>
      <c r="B23" s="55">
        <f>SUM(B15:B22)</f>
        <v>1028693</v>
      </c>
      <c r="C23" s="73">
        <f>SUM(C15:C22)</f>
        <v>1306638</v>
      </c>
      <c r="D23" s="59">
        <f t="shared" ref="D23:D30" si="10">C23*100/B23</f>
        <v>127.01923703184526</v>
      </c>
      <c r="E23" s="58">
        <f>SUM(E15:E22)</f>
        <v>877171</v>
      </c>
      <c r="F23" s="58">
        <f>SUM(F15:F22)</f>
        <v>760439</v>
      </c>
      <c r="G23" s="59">
        <f t="shared" ref="G23:G30" si="11">F23*100/E23</f>
        <v>86.692218506995786</v>
      </c>
      <c r="H23" s="58">
        <f>SUM(H15:H22)</f>
        <v>101242</v>
      </c>
      <c r="I23" s="58">
        <f>SUM(I15:I22)</f>
        <v>98947</v>
      </c>
      <c r="J23" s="59">
        <f>I23*100/H23</f>
        <v>97.733154224531319</v>
      </c>
      <c r="K23" s="58">
        <f>SUM(K15:K22)</f>
        <v>290445</v>
      </c>
      <c r="L23" s="58">
        <f>SUM(L15:L22)</f>
        <v>258397</v>
      </c>
      <c r="M23" s="59">
        <f t="shared" ref="M23:M30" si="12">L23*100/K23</f>
        <v>88.965897157809565</v>
      </c>
      <c r="N23" s="58">
        <f>SUM(N15:N22)</f>
        <v>485484</v>
      </c>
      <c r="O23" s="58">
        <f>SUM(O15:O22)</f>
        <v>403095</v>
      </c>
      <c r="P23" s="59">
        <f>O23*100/N23</f>
        <v>83.029512816076334</v>
      </c>
      <c r="Q23" s="58">
        <f t="shared" ref="Q23:R34" si="13">B23-E23</f>
        <v>151522</v>
      </c>
      <c r="R23" s="58">
        <f>SUM(R15:R22)</f>
        <v>546199</v>
      </c>
      <c r="S23" s="74">
        <f>R23*100/Q23</f>
        <v>360.47504652789695</v>
      </c>
    </row>
    <row r="24" spans="1:19" ht="11.45" customHeight="1" x14ac:dyDescent="0.2">
      <c r="A24" s="75" t="s">
        <v>38</v>
      </c>
      <c r="B24" s="76">
        <v>10500</v>
      </c>
      <c r="C24" s="78">
        <v>12628</v>
      </c>
      <c r="D24" s="77">
        <f t="shared" si="10"/>
        <v>120.26666666666667</v>
      </c>
      <c r="E24" s="78">
        <f t="shared" ref="E24:F34" si="14">H24+K24+N24</f>
        <v>75759</v>
      </c>
      <c r="F24" s="78">
        <f t="shared" si="14"/>
        <v>70572</v>
      </c>
      <c r="G24" s="77">
        <f t="shared" si="11"/>
        <v>93.153288718172092</v>
      </c>
      <c r="H24" s="78">
        <v>10200</v>
      </c>
      <c r="I24" s="78">
        <v>10196</v>
      </c>
      <c r="J24" s="77">
        <f>I24*100/H24</f>
        <v>99.960784313725483</v>
      </c>
      <c r="K24" s="78">
        <v>65439</v>
      </c>
      <c r="L24" s="78">
        <v>60376</v>
      </c>
      <c r="M24" s="77">
        <f t="shared" si="12"/>
        <v>92.263023579211179</v>
      </c>
      <c r="N24" s="78">
        <v>120</v>
      </c>
      <c r="O24" s="78">
        <v>0</v>
      </c>
      <c r="P24" s="77">
        <f>O24*100/N24</f>
        <v>0</v>
      </c>
      <c r="Q24" s="78">
        <f t="shared" si="13"/>
        <v>-65259</v>
      </c>
      <c r="R24" s="78">
        <f>C24-F24</f>
        <v>-57944</v>
      </c>
      <c r="S24" s="79" t="s">
        <v>13</v>
      </c>
    </row>
    <row r="25" spans="1:19" ht="11.45" customHeight="1" x14ac:dyDescent="0.2">
      <c r="A25" s="67" t="s">
        <v>22</v>
      </c>
      <c r="B25" s="80">
        <v>9216</v>
      </c>
      <c r="C25" s="70">
        <v>14879</v>
      </c>
      <c r="D25" s="69">
        <f t="shared" si="10"/>
        <v>161.44748263888889</v>
      </c>
      <c r="E25" s="70">
        <f t="shared" si="14"/>
        <v>115150</v>
      </c>
      <c r="F25" s="70">
        <f t="shared" si="14"/>
        <v>106665</v>
      </c>
      <c r="G25" s="69">
        <f t="shared" si="11"/>
        <v>92.631350412505427</v>
      </c>
      <c r="H25" s="70">
        <v>39000</v>
      </c>
      <c r="I25" s="70">
        <v>39000</v>
      </c>
      <c r="J25" s="69">
        <f>I25*100/H25</f>
        <v>100</v>
      </c>
      <c r="K25" s="70">
        <v>69150</v>
      </c>
      <c r="L25" s="70">
        <v>61324</v>
      </c>
      <c r="M25" s="69">
        <f t="shared" si="12"/>
        <v>88.682574114244403</v>
      </c>
      <c r="N25" s="70">
        <v>7000</v>
      </c>
      <c r="O25" s="70">
        <v>6341</v>
      </c>
      <c r="P25" s="69">
        <f>O25*100/N25</f>
        <v>90.585714285714289</v>
      </c>
      <c r="Q25" s="70">
        <f t="shared" si="13"/>
        <v>-105934</v>
      </c>
      <c r="R25" s="70">
        <f t="shared" si="13"/>
        <v>-91786</v>
      </c>
      <c r="S25" s="72" t="s">
        <v>13</v>
      </c>
    </row>
    <row r="26" spans="1:19" ht="11.45" customHeight="1" thickBot="1" x14ac:dyDescent="0.25">
      <c r="A26" s="54" t="s">
        <v>37</v>
      </c>
      <c r="B26" s="81">
        <f>SUM(B24:B25)</f>
        <v>19716</v>
      </c>
      <c r="C26" s="58">
        <f>SUM(C24:C25)</f>
        <v>27507</v>
      </c>
      <c r="D26" s="59">
        <f t="shared" si="10"/>
        <v>139.51612903225808</v>
      </c>
      <c r="E26" s="58">
        <f t="shared" si="14"/>
        <v>190909</v>
      </c>
      <c r="F26" s="58">
        <f t="shared" si="14"/>
        <v>177237</v>
      </c>
      <c r="G26" s="59">
        <f t="shared" si="11"/>
        <v>92.838472780225132</v>
      </c>
      <c r="H26" s="58">
        <f>SUM(H24:H25)</f>
        <v>49200</v>
      </c>
      <c r="I26" s="58">
        <f>SUM(I24:I25)</f>
        <v>49196</v>
      </c>
      <c r="J26" s="59">
        <f>I26*100/H26</f>
        <v>99.99186991869918</v>
      </c>
      <c r="K26" s="58">
        <f>SUM(K24:K25)</f>
        <v>134589</v>
      </c>
      <c r="L26" s="58">
        <f>SUM(L24:L25)</f>
        <v>121700</v>
      </c>
      <c r="M26" s="59">
        <f t="shared" si="12"/>
        <v>90.423437279421051</v>
      </c>
      <c r="N26" s="58">
        <f>SUM(N24:N25)</f>
        <v>7120</v>
      </c>
      <c r="O26" s="58">
        <f>SUM(O24:O25)</f>
        <v>6341</v>
      </c>
      <c r="P26" s="59">
        <f>O26*100/N26</f>
        <v>89.05898876404494</v>
      </c>
      <c r="Q26" s="58">
        <f t="shared" si="13"/>
        <v>-171193</v>
      </c>
      <c r="R26" s="58">
        <f t="shared" si="13"/>
        <v>-149730</v>
      </c>
      <c r="S26" s="74" t="s">
        <v>13</v>
      </c>
    </row>
    <row r="27" spans="1:19" ht="11.45" customHeight="1" thickBot="1" x14ac:dyDescent="0.25">
      <c r="A27" s="82" t="s">
        <v>43</v>
      </c>
      <c r="B27" s="83">
        <v>100</v>
      </c>
      <c r="C27" s="83">
        <v>8</v>
      </c>
      <c r="D27" s="84">
        <f t="shared" si="10"/>
        <v>8</v>
      </c>
      <c r="E27" s="83">
        <f t="shared" si="14"/>
        <v>100</v>
      </c>
      <c r="F27" s="83">
        <f>I27+L27+O27</f>
        <v>0</v>
      </c>
      <c r="G27" s="84">
        <f t="shared" si="11"/>
        <v>0</v>
      </c>
      <c r="H27" s="83">
        <v>0</v>
      </c>
      <c r="I27" s="83">
        <v>0</v>
      </c>
      <c r="J27" s="85" t="s">
        <v>13</v>
      </c>
      <c r="K27" s="83">
        <v>100</v>
      </c>
      <c r="L27" s="83">
        <v>0</v>
      </c>
      <c r="M27" s="84">
        <f t="shared" si="12"/>
        <v>0</v>
      </c>
      <c r="N27" s="83">
        <v>0</v>
      </c>
      <c r="O27" s="83">
        <v>0</v>
      </c>
      <c r="P27" s="85" t="s">
        <v>13</v>
      </c>
      <c r="Q27" s="83">
        <f t="shared" si="13"/>
        <v>0</v>
      </c>
      <c r="R27" s="83">
        <f t="shared" si="13"/>
        <v>8</v>
      </c>
      <c r="S27" s="86" t="s">
        <v>13</v>
      </c>
    </row>
    <row r="28" spans="1:19" ht="11.45" customHeight="1" x14ac:dyDescent="0.2">
      <c r="A28" s="87" t="s">
        <v>49</v>
      </c>
      <c r="B28" s="88"/>
      <c r="C28" s="88"/>
      <c r="D28" s="89"/>
      <c r="E28" s="88"/>
      <c r="F28" s="88"/>
      <c r="G28" s="89"/>
      <c r="H28" s="88"/>
      <c r="I28" s="88"/>
      <c r="J28" s="90"/>
      <c r="K28" s="88"/>
      <c r="L28" s="88"/>
      <c r="M28" s="89"/>
      <c r="N28" s="88"/>
      <c r="O28" s="88"/>
      <c r="P28" s="90"/>
      <c r="Q28" s="88"/>
      <c r="R28" s="88"/>
      <c r="S28" s="91"/>
    </row>
    <row r="29" spans="1:19" ht="11.45" customHeight="1" x14ac:dyDescent="0.2">
      <c r="A29" s="92" t="s">
        <v>45</v>
      </c>
      <c r="B29" s="37">
        <v>389160</v>
      </c>
      <c r="C29" s="37">
        <f>2536719-2139706</f>
        <v>397013</v>
      </c>
      <c r="D29" s="36">
        <f t="shared" si="10"/>
        <v>102.01793606742729</v>
      </c>
      <c r="E29" s="37">
        <f t="shared" si="14"/>
        <v>73830</v>
      </c>
      <c r="F29" s="37">
        <f>I29+L29+O29</f>
        <v>42044</v>
      </c>
      <c r="G29" s="36">
        <f t="shared" si="11"/>
        <v>56.947040498442369</v>
      </c>
      <c r="H29" s="37">
        <v>203</v>
      </c>
      <c r="I29" s="37">
        <v>182</v>
      </c>
      <c r="J29" s="93">
        <f>I29*100/H29</f>
        <v>89.65517241379311</v>
      </c>
      <c r="K29" s="37">
        <v>3106</v>
      </c>
      <c r="L29" s="37">
        <v>5389</v>
      </c>
      <c r="M29" s="36">
        <f t="shared" si="12"/>
        <v>173.50289761751449</v>
      </c>
      <c r="N29" s="37">
        <f>96691-26170</f>
        <v>70521</v>
      </c>
      <c r="O29" s="37">
        <v>36473</v>
      </c>
      <c r="P29" s="36">
        <f>O29*100/N29</f>
        <v>51.719346010408245</v>
      </c>
      <c r="Q29" s="37">
        <f t="shared" si="13"/>
        <v>315330</v>
      </c>
      <c r="R29" s="37">
        <f t="shared" si="13"/>
        <v>354969</v>
      </c>
      <c r="S29" s="38">
        <f t="shared" ref="S29:S34" si="15">R29*100/Q29</f>
        <v>112.57064028160974</v>
      </c>
    </row>
    <row r="30" spans="1:19" ht="11.45" customHeight="1" x14ac:dyDescent="0.2">
      <c r="A30" s="39" t="s">
        <v>50</v>
      </c>
      <c r="B30" s="64">
        <v>2139706</v>
      </c>
      <c r="C30" s="64">
        <v>2139706</v>
      </c>
      <c r="D30" s="40">
        <f t="shared" si="10"/>
        <v>100</v>
      </c>
      <c r="E30" s="64">
        <f t="shared" si="14"/>
        <v>203000</v>
      </c>
      <c r="F30" s="64">
        <f>I30+L30+O30</f>
        <v>195899</v>
      </c>
      <c r="G30" s="40">
        <f t="shared" si="11"/>
        <v>96.501970443349748</v>
      </c>
      <c r="H30" s="64">
        <v>0</v>
      </c>
      <c r="I30" s="64">
        <v>0</v>
      </c>
      <c r="J30" s="65" t="s">
        <v>13</v>
      </c>
      <c r="K30" s="64">
        <v>203000</v>
      </c>
      <c r="L30" s="64">
        <v>195899</v>
      </c>
      <c r="M30" s="40">
        <f t="shared" si="12"/>
        <v>96.501970443349748</v>
      </c>
      <c r="N30" s="64">
        <v>0</v>
      </c>
      <c r="O30" s="64">
        <v>0</v>
      </c>
      <c r="P30" s="65" t="s">
        <v>13</v>
      </c>
      <c r="Q30" s="64">
        <f t="shared" si="13"/>
        <v>1936706</v>
      </c>
      <c r="R30" s="64">
        <f t="shared" si="13"/>
        <v>1943807</v>
      </c>
      <c r="S30" s="42">
        <f t="shared" si="15"/>
        <v>100.36665348276919</v>
      </c>
    </row>
    <row r="31" spans="1:19" ht="11.45" customHeight="1" x14ac:dyDescent="0.2">
      <c r="A31" s="94" t="s">
        <v>52</v>
      </c>
      <c r="B31" s="37">
        <v>670000</v>
      </c>
      <c r="C31" s="62">
        <v>282023</v>
      </c>
      <c r="D31" s="36">
        <f>C31*100/B31</f>
        <v>42.092985074626867</v>
      </c>
      <c r="E31" s="37">
        <f t="shared" si="14"/>
        <v>30000</v>
      </c>
      <c r="F31" s="37">
        <f t="shared" si="14"/>
        <v>26364</v>
      </c>
      <c r="G31" s="36">
        <f>F31*100/E31</f>
        <v>87.88</v>
      </c>
      <c r="H31" s="37">
        <v>0</v>
      </c>
      <c r="I31" s="62">
        <v>0</v>
      </c>
      <c r="J31" s="93" t="s">
        <v>13</v>
      </c>
      <c r="K31" s="37">
        <v>30000</v>
      </c>
      <c r="L31" s="62">
        <v>26364</v>
      </c>
      <c r="M31" s="36">
        <f>L31*100/K31</f>
        <v>87.88</v>
      </c>
      <c r="N31" s="37">
        <v>0</v>
      </c>
      <c r="O31" s="62">
        <v>0</v>
      </c>
      <c r="P31" s="93" t="s">
        <v>13</v>
      </c>
      <c r="Q31" s="37">
        <f t="shared" si="13"/>
        <v>640000</v>
      </c>
      <c r="R31" s="37">
        <f t="shared" si="13"/>
        <v>255659</v>
      </c>
      <c r="S31" s="38">
        <f t="shared" si="15"/>
        <v>39.946718750000002</v>
      </c>
    </row>
    <row r="32" spans="1:19" ht="11.45" customHeight="1" x14ac:dyDescent="0.2">
      <c r="A32" s="43" t="s">
        <v>51</v>
      </c>
      <c r="B32" s="46">
        <v>4500</v>
      </c>
      <c r="C32" s="125">
        <v>115098</v>
      </c>
      <c r="D32" s="45">
        <f>C32*100/B32</f>
        <v>2557.7333333333331</v>
      </c>
      <c r="E32" s="46">
        <f t="shared" si="14"/>
        <v>1500</v>
      </c>
      <c r="F32" s="46">
        <f t="shared" si="14"/>
        <v>2137</v>
      </c>
      <c r="G32" s="45">
        <f>F32*100/E32</f>
        <v>142.46666666666667</v>
      </c>
      <c r="H32" s="46">
        <v>0</v>
      </c>
      <c r="I32" s="125">
        <v>0</v>
      </c>
      <c r="J32" s="95" t="s">
        <v>13</v>
      </c>
      <c r="K32" s="46">
        <v>1500</v>
      </c>
      <c r="L32" s="125">
        <v>2137</v>
      </c>
      <c r="M32" s="45">
        <f>L32*100/K32</f>
        <v>142.46666666666667</v>
      </c>
      <c r="N32" s="46">
        <v>0</v>
      </c>
      <c r="O32" s="125">
        <v>0</v>
      </c>
      <c r="P32" s="95" t="s">
        <v>13</v>
      </c>
      <c r="Q32" s="46">
        <f t="shared" si="13"/>
        <v>3000</v>
      </c>
      <c r="R32" s="46">
        <f t="shared" si="13"/>
        <v>112961</v>
      </c>
      <c r="S32" s="96">
        <f t="shared" si="15"/>
        <v>3765.3666666666668</v>
      </c>
    </row>
    <row r="33" spans="1:20" ht="11.45" customHeight="1" x14ac:dyDescent="0.2">
      <c r="A33" s="34" t="s">
        <v>46</v>
      </c>
      <c r="B33" s="97">
        <v>725449</v>
      </c>
      <c r="C33" s="126">
        <v>760614</v>
      </c>
      <c r="D33" s="98">
        <f>C33*100/B33</f>
        <v>104.84734281803408</v>
      </c>
      <c r="E33" s="97">
        <f t="shared" si="14"/>
        <v>5000</v>
      </c>
      <c r="F33" s="97">
        <f>I33+L33+O33</f>
        <v>3608</v>
      </c>
      <c r="G33" s="99">
        <f>F33*100/E33</f>
        <v>72.16</v>
      </c>
      <c r="H33" s="97">
        <v>0</v>
      </c>
      <c r="I33" s="126">
        <v>0</v>
      </c>
      <c r="J33" s="100" t="s">
        <v>13</v>
      </c>
      <c r="K33" s="97">
        <v>5000</v>
      </c>
      <c r="L33" s="126">
        <v>3608</v>
      </c>
      <c r="M33" s="98">
        <f>L33*100/K33</f>
        <v>72.16</v>
      </c>
      <c r="N33" s="97">
        <v>0</v>
      </c>
      <c r="O33" s="126">
        <v>0</v>
      </c>
      <c r="P33" s="100" t="s">
        <v>13</v>
      </c>
      <c r="Q33" s="97">
        <f t="shared" si="13"/>
        <v>720449</v>
      </c>
      <c r="R33" s="37">
        <f t="shared" si="13"/>
        <v>757006</v>
      </c>
      <c r="S33" s="38">
        <f t="shared" si="15"/>
        <v>105.07419678561564</v>
      </c>
    </row>
    <row r="34" spans="1:20" ht="11.45" customHeight="1" x14ac:dyDescent="0.2">
      <c r="A34" s="34" t="s">
        <v>41</v>
      </c>
      <c r="B34" s="37">
        <v>326000</v>
      </c>
      <c r="C34" s="62">
        <v>268990</v>
      </c>
      <c r="D34" s="36">
        <f>C34*100/B34</f>
        <v>82.512269938650306</v>
      </c>
      <c r="E34" s="37">
        <f t="shared" si="14"/>
        <v>75695</v>
      </c>
      <c r="F34" s="37">
        <f t="shared" si="14"/>
        <v>67901</v>
      </c>
      <c r="G34" s="36">
        <f>F34*100/E34</f>
        <v>89.703415020807185</v>
      </c>
      <c r="H34" s="37">
        <v>75695</v>
      </c>
      <c r="I34" s="62">
        <v>67901</v>
      </c>
      <c r="J34" s="36">
        <f>I34*100/H34</f>
        <v>89.703415020807185</v>
      </c>
      <c r="K34" s="37">
        <v>0</v>
      </c>
      <c r="L34" s="62">
        <v>0</v>
      </c>
      <c r="M34" s="93" t="s">
        <v>13</v>
      </c>
      <c r="N34" s="37">
        <v>0</v>
      </c>
      <c r="O34" s="62">
        <v>0</v>
      </c>
      <c r="P34" s="93" t="s">
        <v>13</v>
      </c>
      <c r="Q34" s="37">
        <f t="shared" si="13"/>
        <v>250305</v>
      </c>
      <c r="R34" s="37">
        <f t="shared" si="13"/>
        <v>201089</v>
      </c>
      <c r="S34" s="38">
        <f t="shared" si="15"/>
        <v>80.337588142466188</v>
      </c>
    </row>
    <row r="35" spans="1:20" ht="11.45" customHeight="1" x14ac:dyDescent="0.2">
      <c r="A35" s="94" t="s">
        <v>47</v>
      </c>
      <c r="B35" s="52"/>
      <c r="C35" s="127"/>
      <c r="D35" s="51"/>
      <c r="E35" s="52"/>
      <c r="F35" s="52"/>
      <c r="G35" s="101"/>
      <c r="H35" s="52"/>
      <c r="I35" s="127"/>
      <c r="J35" s="101"/>
      <c r="K35" s="52"/>
      <c r="L35" s="127"/>
      <c r="M35" s="101"/>
      <c r="N35" s="52"/>
      <c r="O35" s="127"/>
      <c r="P35" s="101"/>
      <c r="Q35" s="52"/>
      <c r="R35" s="52"/>
      <c r="S35" s="53"/>
    </row>
    <row r="36" spans="1:20" ht="11.45" customHeight="1" x14ac:dyDescent="0.2">
      <c r="A36" s="67" t="s">
        <v>48</v>
      </c>
      <c r="B36" s="70">
        <v>31940</v>
      </c>
      <c r="C36" s="71">
        <v>3138830</v>
      </c>
      <c r="D36" s="69">
        <f>C36*100/B36</f>
        <v>9827.2698810269248</v>
      </c>
      <c r="E36" s="70">
        <f>H36+K36+N36</f>
        <v>10062</v>
      </c>
      <c r="F36" s="70">
        <f>I36+L36+O36</f>
        <v>1009854</v>
      </c>
      <c r="G36" s="69">
        <f>F36*100/E36</f>
        <v>10036.314847942755</v>
      </c>
      <c r="H36" s="70">
        <v>0</v>
      </c>
      <c r="I36" s="71">
        <v>0</v>
      </c>
      <c r="J36" s="102" t="s">
        <v>13</v>
      </c>
      <c r="K36" s="70">
        <v>10062</v>
      </c>
      <c r="L36" s="71">
        <f>1008902+952</f>
        <v>1009854</v>
      </c>
      <c r="M36" s="69">
        <f>L36*100/K36</f>
        <v>10036.314847942755</v>
      </c>
      <c r="N36" s="70">
        <v>0</v>
      </c>
      <c r="O36" s="71">
        <v>0</v>
      </c>
      <c r="P36" s="103" t="s">
        <v>13</v>
      </c>
      <c r="Q36" s="70">
        <f>B36-E36</f>
        <v>21878</v>
      </c>
      <c r="R36" s="70">
        <f>C36-F36</f>
        <v>2128976</v>
      </c>
      <c r="S36" s="104">
        <f>R36*100/Q36</f>
        <v>9731.1271597038121</v>
      </c>
    </row>
    <row r="37" spans="1:20" ht="11.45" customHeight="1" x14ac:dyDescent="0.2">
      <c r="A37" s="16" t="s">
        <v>33</v>
      </c>
      <c r="B37" s="52"/>
      <c r="C37" s="52"/>
      <c r="D37" s="51"/>
      <c r="E37" s="52"/>
      <c r="F37" s="52"/>
      <c r="G37" s="101"/>
      <c r="H37" s="52"/>
      <c r="I37" s="52"/>
      <c r="J37" s="101"/>
      <c r="K37" s="52"/>
      <c r="L37" s="52"/>
      <c r="M37" s="101"/>
      <c r="N37" s="52"/>
      <c r="O37" s="52"/>
      <c r="P37" s="101"/>
      <c r="Q37" s="52"/>
      <c r="R37" s="52"/>
      <c r="S37" s="53"/>
    </row>
    <row r="38" spans="1:20" ht="11.45" customHeight="1" x14ac:dyDescent="0.2">
      <c r="A38" s="34" t="s">
        <v>34</v>
      </c>
      <c r="B38" s="37">
        <v>0</v>
      </c>
      <c r="C38" s="62">
        <v>0</v>
      </c>
      <c r="D38" s="93" t="s">
        <v>13</v>
      </c>
      <c r="E38" s="37">
        <f>H38+K38+N38</f>
        <v>770000</v>
      </c>
      <c r="F38" s="37">
        <f>I38+L38+O38</f>
        <v>969113</v>
      </c>
      <c r="G38" s="93">
        <f>F38*100/E38</f>
        <v>125.85883116883117</v>
      </c>
      <c r="H38" s="37">
        <v>0</v>
      </c>
      <c r="I38" s="62">
        <v>0</v>
      </c>
      <c r="J38" s="93" t="s">
        <v>13</v>
      </c>
      <c r="K38" s="37">
        <v>770000</v>
      </c>
      <c r="L38" s="62">
        <v>969113</v>
      </c>
      <c r="M38" s="93">
        <f>L38*100/K38</f>
        <v>125.85883116883117</v>
      </c>
      <c r="N38" s="37">
        <v>0</v>
      </c>
      <c r="O38" s="62">
        <v>0</v>
      </c>
      <c r="P38" s="93" t="s">
        <v>13</v>
      </c>
      <c r="Q38" s="37">
        <f t="shared" ref="Q38:R42" si="16">B38-E38</f>
        <v>-770000</v>
      </c>
      <c r="R38" s="37">
        <f t="shared" si="16"/>
        <v>-969113</v>
      </c>
      <c r="S38" s="61" t="s">
        <v>13</v>
      </c>
    </row>
    <row r="39" spans="1:20" ht="11.45" customHeight="1" x14ac:dyDescent="0.2">
      <c r="A39" s="39" t="s">
        <v>35</v>
      </c>
      <c r="B39" s="37">
        <v>0</v>
      </c>
      <c r="C39" s="62">
        <v>0</v>
      </c>
      <c r="D39" s="93" t="s">
        <v>13</v>
      </c>
      <c r="E39" s="37">
        <f>H39+K39+N39</f>
        <v>15000</v>
      </c>
      <c r="F39" s="37">
        <f>I39+L39+O39</f>
        <v>10</v>
      </c>
      <c r="G39" s="36">
        <f>F39*100/E39</f>
        <v>6.6666666666666666E-2</v>
      </c>
      <c r="H39" s="37">
        <v>0</v>
      </c>
      <c r="I39" s="62">
        <v>0</v>
      </c>
      <c r="J39" s="93" t="s">
        <v>13</v>
      </c>
      <c r="K39" s="37">
        <v>15000</v>
      </c>
      <c r="L39" s="62">
        <v>10</v>
      </c>
      <c r="M39" s="36">
        <f>L39*100/K39</f>
        <v>6.6666666666666666E-2</v>
      </c>
      <c r="N39" s="37">
        <v>0</v>
      </c>
      <c r="O39" s="62">
        <v>0</v>
      </c>
      <c r="P39" s="93" t="s">
        <v>13</v>
      </c>
      <c r="Q39" s="37">
        <f t="shared" si="16"/>
        <v>-15000</v>
      </c>
      <c r="R39" s="37">
        <f t="shared" si="16"/>
        <v>-10</v>
      </c>
      <c r="S39" s="61" t="s">
        <v>13</v>
      </c>
    </row>
    <row r="40" spans="1:20" ht="11.45" customHeight="1" x14ac:dyDescent="0.2">
      <c r="A40" s="39" t="s">
        <v>36</v>
      </c>
      <c r="B40" s="37">
        <v>300000</v>
      </c>
      <c r="C40" s="62">
        <v>833737</v>
      </c>
      <c r="D40" s="36">
        <f>C40*100/B40</f>
        <v>277.91233333333332</v>
      </c>
      <c r="E40" s="37">
        <f t="shared" ref="E40:F42" si="17">H40+K40+N40</f>
        <v>577000</v>
      </c>
      <c r="F40" s="37">
        <f t="shared" si="17"/>
        <v>991530</v>
      </c>
      <c r="G40" s="36">
        <f>F40*100/E40</f>
        <v>171.842287694974</v>
      </c>
      <c r="H40" s="37">
        <v>0</v>
      </c>
      <c r="I40" s="62">
        <v>0</v>
      </c>
      <c r="J40" s="93" t="s">
        <v>13</v>
      </c>
      <c r="K40" s="37">
        <v>577000</v>
      </c>
      <c r="L40" s="62">
        <v>991530</v>
      </c>
      <c r="M40" s="36">
        <f>L40*100/K40</f>
        <v>171.842287694974</v>
      </c>
      <c r="N40" s="37">
        <v>0</v>
      </c>
      <c r="O40" s="62">
        <v>0</v>
      </c>
      <c r="P40" s="93" t="s">
        <v>13</v>
      </c>
      <c r="Q40" s="37">
        <f t="shared" si="16"/>
        <v>-277000</v>
      </c>
      <c r="R40" s="37">
        <f t="shared" si="16"/>
        <v>-157793</v>
      </c>
      <c r="S40" s="61" t="s">
        <v>13</v>
      </c>
    </row>
    <row r="41" spans="1:20" ht="11.45" customHeight="1" x14ac:dyDescent="0.2">
      <c r="A41" s="16" t="s">
        <v>28</v>
      </c>
      <c r="B41" s="52">
        <v>0</v>
      </c>
      <c r="C41" s="127">
        <v>0</v>
      </c>
      <c r="D41" s="101" t="s">
        <v>13</v>
      </c>
      <c r="E41" s="52">
        <f t="shared" si="17"/>
        <v>45000</v>
      </c>
      <c r="F41" s="52">
        <f t="shared" si="17"/>
        <v>7929</v>
      </c>
      <c r="G41" s="101">
        <f>F41*100/E41</f>
        <v>17.62</v>
      </c>
      <c r="H41" s="52">
        <v>0</v>
      </c>
      <c r="I41" s="127">
        <v>0</v>
      </c>
      <c r="J41" s="101" t="s">
        <v>13</v>
      </c>
      <c r="K41" s="52">
        <v>45000</v>
      </c>
      <c r="L41" s="127">
        <v>7929</v>
      </c>
      <c r="M41" s="36">
        <f>L41*100/K41</f>
        <v>17.62</v>
      </c>
      <c r="N41" s="52">
        <v>0</v>
      </c>
      <c r="O41" s="127">
        <v>0</v>
      </c>
      <c r="P41" s="101" t="s">
        <v>13</v>
      </c>
      <c r="Q41" s="52">
        <f t="shared" si="16"/>
        <v>-45000</v>
      </c>
      <c r="R41" s="52">
        <f t="shared" si="16"/>
        <v>-7929</v>
      </c>
      <c r="S41" s="105" t="s">
        <v>13</v>
      </c>
    </row>
    <row r="42" spans="1:20" ht="11.45" customHeight="1" thickBot="1" x14ac:dyDescent="0.25">
      <c r="A42" s="106" t="s">
        <v>21</v>
      </c>
      <c r="B42" s="107">
        <v>0</v>
      </c>
      <c r="C42" s="116">
        <v>0</v>
      </c>
      <c r="D42" s="108" t="s">
        <v>13</v>
      </c>
      <c r="E42" s="107">
        <f>H42+K42+N42</f>
        <v>66577</v>
      </c>
      <c r="F42" s="107">
        <f t="shared" si="17"/>
        <v>0</v>
      </c>
      <c r="G42" s="109">
        <f>F42*100/E42</f>
        <v>0</v>
      </c>
      <c r="H42" s="107">
        <v>0</v>
      </c>
      <c r="I42" s="116"/>
      <c r="J42" s="108" t="s">
        <v>13</v>
      </c>
      <c r="K42" s="107">
        <f>52864-2</f>
        <v>52862</v>
      </c>
      <c r="L42" s="116"/>
      <c r="M42" s="109">
        <f>L42*100/K42</f>
        <v>0</v>
      </c>
      <c r="N42" s="107">
        <v>13715</v>
      </c>
      <c r="O42" s="116"/>
      <c r="P42" s="109">
        <f>O42*100/N42</f>
        <v>0</v>
      </c>
      <c r="Q42" s="107">
        <f t="shared" si="16"/>
        <v>-66577</v>
      </c>
      <c r="R42" s="107">
        <f t="shared" si="16"/>
        <v>0</v>
      </c>
      <c r="S42" s="110" t="s">
        <v>13</v>
      </c>
    </row>
    <row r="43" spans="1:20" ht="11.45" customHeight="1" x14ac:dyDescent="0.2">
      <c r="A43" s="48" t="s">
        <v>24</v>
      </c>
      <c r="B43" s="52"/>
      <c r="C43" s="52"/>
      <c r="D43" s="51"/>
      <c r="E43" s="52"/>
      <c r="F43" s="52"/>
      <c r="G43" s="51"/>
      <c r="H43" s="52"/>
      <c r="I43" s="52"/>
      <c r="J43" s="51"/>
      <c r="K43" s="52"/>
      <c r="L43" s="52"/>
      <c r="M43" s="51"/>
      <c r="N43" s="52"/>
      <c r="O43" s="52"/>
      <c r="P43" s="51"/>
      <c r="Q43" s="52"/>
      <c r="R43" s="52"/>
      <c r="S43" s="53"/>
    </row>
    <row r="44" spans="1:20" ht="11.45" customHeight="1" thickBot="1" x14ac:dyDescent="0.25">
      <c r="A44" s="54" t="s">
        <v>27</v>
      </c>
      <c r="B44" s="58">
        <f>B14+B23+B26+B27+B29+B30+B31+B32+B33+B34+B36+B38+B39+B40+B41+B42</f>
        <v>6061649</v>
      </c>
      <c r="C44" s="58">
        <f>C14+C23+C26+C27+C29+C30+C31+C32+C33+C34+C36+C38+C39+C40+C41+C42</f>
        <v>9729297</v>
      </c>
      <c r="D44" s="59">
        <f>C44*100/B44</f>
        <v>160.50577986287229</v>
      </c>
      <c r="E44" s="58">
        <f>E14+E23+E26+E27+E29+E30+E31+E32+E33+E34+E36+E38+E39+E40+E41+E42</f>
        <v>3342744</v>
      </c>
      <c r="F44" s="58">
        <f>F14+F23+F26+F27+F29+F30+F31+F32+F33+F34+F36+F38+F39+F40+F41+F42</f>
        <v>4618595</v>
      </c>
      <c r="G44" s="59">
        <f>F44*100/E44</f>
        <v>138.16777473835867</v>
      </c>
      <c r="H44" s="58">
        <f>H14+H23+H26+H27+H29+H30+H31+H32+H33+H34+H36+H38+H39+H40+H41+H42</f>
        <v>251360</v>
      </c>
      <c r="I44" s="58">
        <f>I14+I23+I26+I27+I29+I30+I31+I32+I33+I34+I36+I38+I39+I40+I41+I42</f>
        <v>238474</v>
      </c>
      <c r="J44" s="59">
        <f>I44*100/H44</f>
        <v>94.873488224061106</v>
      </c>
      <c r="K44" s="58">
        <f>K14+K23+K26+K27+K29+K30+K31+K32+K33+K34+K36+K38+K39+K40+K41+K42</f>
        <v>2283960</v>
      </c>
      <c r="L44" s="58">
        <f>L14+L23+L26+L27+L29+L30+L31+L32+L33+L34+L36+L38+L39+L40+L41+L42</f>
        <v>3709607</v>
      </c>
      <c r="M44" s="59">
        <f>L44*100/K44</f>
        <v>162.41996357204155</v>
      </c>
      <c r="N44" s="58">
        <f>N14+N23+N26+N27+N29+N30+N31+N32+N33+N34+N36+N38+N39+N40+N41+N42</f>
        <v>807424</v>
      </c>
      <c r="O44" s="58">
        <f>O14+O23+O26+O27+O29+O30+O31+O32+O33+O34+O36+O38+O39+O40+O41+O42</f>
        <v>670514</v>
      </c>
      <c r="P44" s="59">
        <f>O44*100/N44</f>
        <v>83.043605342422325</v>
      </c>
      <c r="Q44" s="58">
        <f>Q14+Q23+Q26+Q27+Q29+Q30+Q31+Q32+Q33+Q34+Q36+Q38+Q39+Q40+Q41+Q42</f>
        <v>2718905</v>
      </c>
      <c r="R44" s="58">
        <f>R14+R23+R26+R27+R29+R30+R31+R32+R33+R34+R36+R38+R39+R40+R41+R42</f>
        <v>5110702</v>
      </c>
      <c r="S44" s="111">
        <f>R44*100/Q44</f>
        <v>187.96912727734144</v>
      </c>
      <c r="T44" s="7"/>
    </row>
    <row r="45" spans="1:20" ht="11.45" customHeight="1" x14ac:dyDescent="0.2">
      <c r="A45" s="75" t="s">
        <v>25</v>
      </c>
      <c r="B45" s="112">
        <v>660521</v>
      </c>
      <c r="C45" s="128">
        <v>509574</v>
      </c>
      <c r="D45" s="77">
        <f>C45*100/B45</f>
        <v>77.14728222115572</v>
      </c>
      <c r="E45" s="76">
        <f t="shared" ref="E45:E46" si="18">H45+K45+N45</f>
        <v>660521</v>
      </c>
      <c r="F45" s="78">
        <f>I45+L45+O45</f>
        <v>509574</v>
      </c>
      <c r="G45" s="77">
        <f>F45*100/E45</f>
        <v>77.14728222115572</v>
      </c>
      <c r="H45" s="113">
        <v>0</v>
      </c>
      <c r="I45" s="113">
        <v>0</v>
      </c>
      <c r="J45" s="114" t="s">
        <v>13</v>
      </c>
      <c r="K45" s="113">
        <v>660521</v>
      </c>
      <c r="L45" s="113">
        <v>509574</v>
      </c>
      <c r="M45" s="77">
        <f>L45*100/K45</f>
        <v>77.14728222115572</v>
      </c>
      <c r="N45" s="113">
        <v>0</v>
      </c>
      <c r="O45" s="113">
        <v>0</v>
      </c>
      <c r="P45" s="114" t="s">
        <v>13</v>
      </c>
      <c r="Q45" s="78">
        <f>B45-E45</f>
        <v>0</v>
      </c>
      <c r="R45" s="78">
        <f>C45-F45</f>
        <v>0</v>
      </c>
      <c r="S45" s="79" t="s">
        <v>13</v>
      </c>
    </row>
    <row r="46" spans="1:20" ht="12" customHeight="1" thickBot="1" x14ac:dyDescent="0.25">
      <c r="A46" s="106" t="s">
        <v>42</v>
      </c>
      <c r="B46" s="115">
        <v>0</v>
      </c>
      <c r="C46" s="129">
        <v>0</v>
      </c>
      <c r="D46" s="108" t="s">
        <v>13</v>
      </c>
      <c r="E46" s="52">
        <f t="shared" si="18"/>
        <v>772579</v>
      </c>
      <c r="F46" s="107">
        <f>I46+L46+O46</f>
        <v>963308</v>
      </c>
      <c r="G46" s="109">
        <f>F46*100/E46</f>
        <v>124.68731353039624</v>
      </c>
      <c r="H46" s="116">
        <v>0</v>
      </c>
      <c r="I46" s="116">
        <v>0</v>
      </c>
      <c r="J46" s="108" t="s">
        <v>13</v>
      </c>
      <c r="K46" s="116">
        <v>772579</v>
      </c>
      <c r="L46" s="116">
        <v>963308</v>
      </c>
      <c r="M46" s="109">
        <f>L46*100/K46</f>
        <v>124.68731353039624</v>
      </c>
      <c r="N46" s="116">
        <v>0</v>
      </c>
      <c r="O46" s="116">
        <v>0</v>
      </c>
      <c r="P46" s="108" t="s">
        <v>13</v>
      </c>
      <c r="Q46" s="116">
        <f>B46-E46</f>
        <v>-772579</v>
      </c>
      <c r="R46" s="107">
        <f>C46-F46</f>
        <v>-963308</v>
      </c>
      <c r="S46" s="110" t="s">
        <v>13</v>
      </c>
    </row>
    <row r="47" spans="1:20" ht="13.5" thickBot="1" x14ac:dyDescent="0.25">
      <c r="A47" s="54" t="s">
        <v>26</v>
      </c>
      <c r="B47" s="117">
        <f>B44+B45+B46</f>
        <v>6722170</v>
      </c>
      <c r="C47" s="118">
        <f>C44+C45+C46</f>
        <v>10238871</v>
      </c>
      <c r="D47" s="59">
        <f>C47*100/B47</f>
        <v>152.31496674436974</v>
      </c>
      <c r="E47" s="117">
        <f>E44+E45+E46</f>
        <v>4775844</v>
      </c>
      <c r="F47" s="118">
        <f>F44+F45+F46</f>
        <v>6091477</v>
      </c>
      <c r="G47" s="59">
        <f>F47*100/E47</f>
        <v>127.54765440412208</v>
      </c>
      <c r="H47" s="117">
        <f>H44+H45+H46</f>
        <v>251360</v>
      </c>
      <c r="I47" s="118">
        <f>I44+I45+I46</f>
        <v>238474</v>
      </c>
      <c r="J47" s="59">
        <f>I47*100/H47</f>
        <v>94.873488224061106</v>
      </c>
      <c r="K47" s="117">
        <f>K44+K45+K46</f>
        <v>3717060</v>
      </c>
      <c r="L47" s="118">
        <f>L44+L45+L46</f>
        <v>5182489</v>
      </c>
      <c r="M47" s="59">
        <f>L47*100/K47</f>
        <v>139.42441069016911</v>
      </c>
      <c r="N47" s="117">
        <f>N44+N45+N46</f>
        <v>807424</v>
      </c>
      <c r="O47" s="118">
        <f>O44+O45+O46</f>
        <v>670514</v>
      </c>
      <c r="P47" s="59">
        <f>O47*100/N47</f>
        <v>83.043605342422325</v>
      </c>
      <c r="Q47" s="117">
        <f>Q44+Q45+Q46</f>
        <v>1946326</v>
      </c>
      <c r="R47" s="118">
        <f>R44+R45+R46</f>
        <v>4147394</v>
      </c>
      <c r="S47" s="111">
        <f>R47*100/Q47</f>
        <v>213.08835210545408</v>
      </c>
    </row>
    <row r="48" spans="1:20" ht="12" customHeight="1" x14ac:dyDescent="0.2">
      <c r="A48" s="1"/>
    </row>
    <row r="49" spans="1:17" x14ac:dyDescent="0.2">
      <c r="A49" s="1"/>
      <c r="C49" s="9"/>
      <c r="E49" s="8"/>
      <c r="F49" s="7"/>
      <c r="Q49" s="7"/>
    </row>
    <row r="50" spans="1:17" x14ac:dyDescent="0.2">
      <c r="A50" s="1"/>
      <c r="F50" s="7"/>
      <c r="Q50" s="7"/>
    </row>
    <row r="51" spans="1:17" x14ac:dyDescent="0.2">
      <c r="A51" s="119"/>
    </row>
    <row r="52" spans="1:17" x14ac:dyDescent="0.2">
      <c r="A52" s="6"/>
    </row>
    <row r="53" spans="1:17" x14ac:dyDescent="0.2">
      <c r="A53" s="6"/>
    </row>
    <row r="54" spans="1:17" x14ac:dyDescent="0.2">
      <c r="A54" s="6"/>
    </row>
  </sheetData>
  <mergeCells count="1">
    <mergeCell ref="B5:D5"/>
  </mergeCells>
  <pageMargins left="0.78740157480314965" right="0.59055118110236227" top="0.78740157480314965" bottom="0.39370078740157483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4.Q 17 výnosy náklady-aktuální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INF</cp:lastModifiedBy>
  <cp:lastPrinted>2018-06-14T20:29:38Z</cp:lastPrinted>
  <dcterms:created xsi:type="dcterms:W3CDTF">1997-01-24T11:07:25Z</dcterms:created>
  <dcterms:modified xsi:type="dcterms:W3CDTF">2018-06-14T20:29:50Z</dcterms:modified>
</cp:coreProperties>
</file>