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5" yWindow="4980" windowWidth="15330" windowHeight="3975"/>
  </bookViews>
  <sheets>
    <sheet name="Tab. Výn. a Nákl.(4.Q)" sheetId="52" r:id="rId1"/>
  </sheets>
  <definedNames>
    <definedName name="_xlnm.Print_Area" localSheetId="0">'Tab. Výn. a Nákl.(4.Q)'!$A$1:$S$45</definedName>
  </definedNames>
  <calcPr calcId="152511"/>
</workbook>
</file>

<file path=xl/calcChain.xml><?xml version="1.0" encoding="utf-8"?>
<calcChain xmlns="http://schemas.openxmlformats.org/spreadsheetml/2006/main">
  <c r="M33" i="52" l="1"/>
  <c r="M44" i="52" l="1"/>
  <c r="F44" i="52"/>
  <c r="E44" i="52"/>
  <c r="Q44" i="52" s="1"/>
  <c r="M43" i="52"/>
  <c r="F43" i="52"/>
  <c r="E43" i="52"/>
  <c r="Q43" i="52" s="1"/>
  <c r="D43" i="52"/>
  <c r="P40" i="52"/>
  <c r="K40" i="52"/>
  <c r="M40" i="52" s="1"/>
  <c r="F40" i="52"/>
  <c r="R40" i="52" s="1"/>
  <c r="E40" i="52"/>
  <c r="Q40" i="52" s="1"/>
  <c r="M39" i="52"/>
  <c r="F39" i="52"/>
  <c r="R39" i="52" s="1"/>
  <c r="E39" i="52"/>
  <c r="G39" i="52" s="1"/>
  <c r="M38" i="52"/>
  <c r="F38" i="52"/>
  <c r="R38" i="52" s="1"/>
  <c r="E38" i="52"/>
  <c r="Q38" i="52" s="1"/>
  <c r="D38" i="52"/>
  <c r="M37" i="52"/>
  <c r="F37" i="52"/>
  <c r="E37" i="52"/>
  <c r="Q37" i="52" s="1"/>
  <c r="M36" i="52"/>
  <c r="F36" i="52"/>
  <c r="G36" i="52" s="1"/>
  <c r="E36" i="52"/>
  <c r="Q36" i="52" s="1"/>
  <c r="Q35" i="52"/>
  <c r="L35" i="52"/>
  <c r="M35" i="52" s="1"/>
  <c r="F35" i="52"/>
  <c r="R35" i="52" s="1"/>
  <c r="S35" i="52" s="1"/>
  <c r="E35" i="52"/>
  <c r="D35" i="52"/>
  <c r="J34" i="52"/>
  <c r="F34" i="52"/>
  <c r="G34" i="52" s="1"/>
  <c r="E34" i="52"/>
  <c r="Q34" i="52" s="1"/>
  <c r="D34" i="52"/>
  <c r="R33" i="52"/>
  <c r="G33" i="52"/>
  <c r="F33" i="52"/>
  <c r="E33" i="52"/>
  <c r="Q33" i="52" s="1"/>
  <c r="D33" i="52"/>
  <c r="M32" i="52"/>
  <c r="F32" i="52"/>
  <c r="R32" i="52" s="1"/>
  <c r="E32" i="52"/>
  <c r="Q32" i="52" s="1"/>
  <c r="D32" i="52"/>
  <c r="K31" i="52"/>
  <c r="M31" i="52" s="1"/>
  <c r="F31" i="52"/>
  <c r="R31" i="52" s="1"/>
  <c r="D31" i="52"/>
  <c r="M30" i="52"/>
  <c r="F30" i="52"/>
  <c r="E30" i="52"/>
  <c r="Q30" i="52" s="1"/>
  <c r="D30" i="52"/>
  <c r="P29" i="52"/>
  <c r="M29" i="52"/>
  <c r="J29" i="52"/>
  <c r="F29" i="52"/>
  <c r="R29" i="52" s="1"/>
  <c r="E29" i="52"/>
  <c r="Q29" i="52" s="1"/>
  <c r="D29" i="52"/>
  <c r="M28" i="52"/>
  <c r="F28" i="52"/>
  <c r="R28" i="52" s="1"/>
  <c r="E28" i="52"/>
  <c r="G28" i="52" s="1"/>
  <c r="D28" i="52"/>
  <c r="O27" i="52"/>
  <c r="P27" i="52" s="1"/>
  <c r="N27" i="52"/>
  <c r="L27" i="52"/>
  <c r="I27" i="52"/>
  <c r="H27" i="52"/>
  <c r="J27" i="52" s="1"/>
  <c r="D27" i="52"/>
  <c r="C27" i="52"/>
  <c r="B27" i="52"/>
  <c r="P26" i="52"/>
  <c r="K26" i="52"/>
  <c r="K27" i="52" s="1"/>
  <c r="J26" i="52"/>
  <c r="F26" i="52"/>
  <c r="D26" i="52"/>
  <c r="P25" i="52"/>
  <c r="M25" i="52"/>
  <c r="J25" i="52"/>
  <c r="F25" i="52"/>
  <c r="R25" i="52" s="1"/>
  <c r="E25" i="52"/>
  <c r="Q25" i="52" s="1"/>
  <c r="D25" i="52"/>
  <c r="O24" i="52"/>
  <c r="L24" i="52"/>
  <c r="I24" i="52"/>
  <c r="H24" i="52"/>
  <c r="C24" i="52"/>
  <c r="B24" i="52"/>
  <c r="F22" i="52"/>
  <c r="R22" i="52" s="1"/>
  <c r="E22" i="52"/>
  <c r="Q22" i="52" s="1"/>
  <c r="D22" i="52"/>
  <c r="P21" i="52"/>
  <c r="M21" i="52"/>
  <c r="J21" i="52"/>
  <c r="F21" i="52"/>
  <c r="R21" i="52" s="1"/>
  <c r="E21" i="52"/>
  <c r="Q21" i="52" s="1"/>
  <c r="D21" i="52"/>
  <c r="P20" i="52"/>
  <c r="M20" i="52"/>
  <c r="J20" i="52"/>
  <c r="F20" i="52"/>
  <c r="G20" i="52" s="1"/>
  <c r="E20" i="52"/>
  <c r="Q20" i="52" s="1"/>
  <c r="D20" i="52"/>
  <c r="R19" i="52"/>
  <c r="P19" i="52"/>
  <c r="M19" i="52"/>
  <c r="F19" i="52"/>
  <c r="E19" i="52"/>
  <c r="G19" i="52" s="1"/>
  <c r="D19" i="52"/>
  <c r="P18" i="52"/>
  <c r="M18" i="52"/>
  <c r="J18" i="52"/>
  <c r="F18" i="52"/>
  <c r="R18" i="52" s="1"/>
  <c r="E18" i="52"/>
  <c r="Q18" i="52" s="1"/>
  <c r="D18" i="52"/>
  <c r="P17" i="52"/>
  <c r="K17" i="52"/>
  <c r="M17" i="52" s="1"/>
  <c r="J17" i="52"/>
  <c r="F17" i="52"/>
  <c r="D17" i="52"/>
  <c r="N16" i="52"/>
  <c r="K16" i="52"/>
  <c r="M16" i="52" s="1"/>
  <c r="J16" i="52"/>
  <c r="F16" i="52"/>
  <c r="R16" i="52" s="1"/>
  <c r="D16" i="52"/>
  <c r="P15" i="52"/>
  <c r="M15" i="52"/>
  <c r="J15" i="52"/>
  <c r="F15" i="52"/>
  <c r="R15" i="52" s="1"/>
  <c r="E15" i="52"/>
  <c r="D15" i="52"/>
  <c r="O14" i="52"/>
  <c r="L14" i="52"/>
  <c r="I14" i="52"/>
  <c r="C14" i="52"/>
  <c r="B14" i="52"/>
  <c r="N12" i="52"/>
  <c r="P12" i="52" s="1"/>
  <c r="K12" i="52"/>
  <c r="M12" i="52" s="1"/>
  <c r="J12" i="52"/>
  <c r="F12" i="52"/>
  <c r="R12" i="52" s="1"/>
  <c r="D12" i="52"/>
  <c r="N11" i="52"/>
  <c r="P11" i="52" s="1"/>
  <c r="K11" i="52"/>
  <c r="M11" i="52" s="1"/>
  <c r="H11" i="52"/>
  <c r="F11" i="52"/>
  <c r="D11" i="52"/>
  <c r="N10" i="52"/>
  <c r="P10" i="52" s="1"/>
  <c r="K10" i="52"/>
  <c r="M10" i="52" s="1"/>
  <c r="J10" i="52"/>
  <c r="F10" i="52"/>
  <c r="R10" i="52" s="1"/>
  <c r="D10" i="52"/>
  <c r="N9" i="52"/>
  <c r="M9" i="52"/>
  <c r="H9" i="52"/>
  <c r="H14" i="52" s="1"/>
  <c r="F9" i="52"/>
  <c r="R9" i="52" s="1"/>
  <c r="D9" i="52"/>
  <c r="R20" i="52" l="1"/>
  <c r="G26" i="52"/>
  <c r="H42" i="52"/>
  <c r="H45" i="52" s="1"/>
  <c r="G15" i="52"/>
  <c r="J24" i="52"/>
  <c r="J9" i="52"/>
  <c r="E10" i="52"/>
  <c r="Q10" i="52" s="1"/>
  <c r="B42" i="52"/>
  <c r="B45" i="52" s="1"/>
  <c r="S32" i="52"/>
  <c r="G44" i="52"/>
  <c r="E17" i="52"/>
  <c r="Q17" i="52" s="1"/>
  <c r="D24" i="52"/>
  <c r="E26" i="52"/>
  <c r="Q26" i="52" s="1"/>
  <c r="M26" i="52"/>
  <c r="F27" i="52"/>
  <c r="G27" i="52" s="1"/>
  <c r="G30" i="52"/>
  <c r="G32" i="52"/>
  <c r="G37" i="52"/>
  <c r="G43" i="52"/>
  <c r="N14" i="52"/>
  <c r="P9" i="52"/>
  <c r="R11" i="52"/>
  <c r="C42" i="52"/>
  <c r="C45" i="52" s="1"/>
  <c r="D14" i="52"/>
  <c r="K14" i="52"/>
  <c r="J11" i="52"/>
  <c r="E11" i="52"/>
  <c r="Q11" i="52" s="1"/>
  <c r="R27" i="52"/>
  <c r="E9" i="52"/>
  <c r="S20" i="52"/>
  <c r="R14" i="52"/>
  <c r="E12" i="52"/>
  <c r="I42" i="52"/>
  <c r="J14" i="52"/>
  <c r="O42" i="52"/>
  <c r="Q15" i="52"/>
  <c r="S15" i="52" s="1"/>
  <c r="E16" i="52"/>
  <c r="N24" i="52"/>
  <c r="P24" i="52" s="1"/>
  <c r="P16" i="52"/>
  <c r="S22" i="52"/>
  <c r="S29" i="52"/>
  <c r="S33" i="52"/>
  <c r="Q28" i="52"/>
  <c r="R37" i="52"/>
  <c r="G38" i="52"/>
  <c r="Q39" i="52"/>
  <c r="G40" i="52"/>
  <c r="L42" i="52"/>
  <c r="R44" i="52"/>
  <c r="F14" i="52"/>
  <c r="R17" i="52"/>
  <c r="G18" i="52"/>
  <c r="Q19" i="52"/>
  <c r="S19" i="52" s="1"/>
  <c r="G21" i="52"/>
  <c r="F24" i="52"/>
  <c r="R26" i="52"/>
  <c r="E27" i="52"/>
  <c r="Q27" i="52" s="1"/>
  <c r="M27" i="52"/>
  <c r="G29" i="52"/>
  <c r="E31" i="52"/>
  <c r="Q31" i="52" s="1"/>
  <c r="S31" i="52" s="1"/>
  <c r="K24" i="52"/>
  <c r="M24" i="52" s="1"/>
  <c r="G25" i="52"/>
  <c r="R30" i="52"/>
  <c r="S30" i="52" s="1"/>
  <c r="R34" i="52"/>
  <c r="S34" i="52" s="1"/>
  <c r="R36" i="52"/>
  <c r="R43" i="52"/>
  <c r="G35" i="52"/>
  <c r="G31" i="52" l="1"/>
  <c r="G10" i="52"/>
  <c r="R24" i="52"/>
  <c r="N42" i="52"/>
  <c r="N45" i="52" s="1"/>
  <c r="G17" i="52"/>
  <c r="L45" i="52"/>
  <c r="M42" i="52"/>
  <c r="Q16" i="52"/>
  <c r="G16" i="52"/>
  <c r="O45" i="52"/>
  <c r="R42" i="52"/>
  <c r="K42" i="52"/>
  <c r="K45" i="52" s="1"/>
  <c r="M14" i="52"/>
  <c r="S11" i="52"/>
  <c r="E24" i="52"/>
  <c r="Q24" i="52" s="1"/>
  <c r="S24" i="52" s="1"/>
  <c r="F42" i="52"/>
  <c r="J42" i="52"/>
  <c r="I45" i="52"/>
  <c r="J45" i="52" s="1"/>
  <c r="D45" i="52"/>
  <c r="D42" i="52"/>
  <c r="P14" i="52"/>
  <c r="Q12" i="52"/>
  <c r="S12" i="52" s="1"/>
  <c r="G12" i="52"/>
  <c r="E14" i="52"/>
  <c r="Q9" i="52"/>
  <c r="S9" i="52" s="1"/>
  <c r="G9" i="52"/>
  <c r="G11" i="52"/>
  <c r="P42" i="52" l="1"/>
  <c r="P45" i="52"/>
  <c r="E42" i="52"/>
  <c r="E45" i="52" s="1"/>
  <c r="Q14" i="52"/>
  <c r="G14" i="52"/>
  <c r="F45" i="52"/>
  <c r="G45" i="52" s="1"/>
  <c r="M45" i="52"/>
  <c r="R45" i="52"/>
  <c r="G24" i="52"/>
  <c r="G42" i="52" l="1"/>
  <c r="Q42" i="52"/>
  <c r="S14" i="52"/>
  <c r="Q45" i="52" l="1"/>
  <c r="S45" i="52" s="1"/>
  <c r="S42" i="52"/>
</calcChain>
</file>

<file path=xl/sharedStrings.xml><?xml version="1.0" encoding="utf-8"?>
<sst xmlns="http://schemas.openxmlformats.org/spreadsheetml/2006/main" count="131" uniqueCount="55">
  <si>
    <t>v tis. Kč</t>
  </si>
  <si>
    <t>Výnosy</t>
  </si>
  <si>
    <t>Náklady</t>
  </si>
  <si>
    <t>Z toho:</t>
  </si>
  <si>
    <t>Hospodářský výsledek</t>
  </si>
  <si>
    <t>úplata správci</t>
  </si>
  <si>
    <t>služby a ostat. nákl.</t>
  </si>
  <si>
    <t>opravy a údržba</t>
  </si>
  <si>
    <t>Plnění za</t>
  </si>
  <si>
    <t>%</t>
  </si>
  <si>
    <t xml:space="preserve">%  </t>
  </si>
  <si>
    <t>plnění</t>
  </si>
  <si>
    <t>Acton</t>
  </si>
  <si>
    <t>-</t>
  </si>
  <si>
    <t>VAS</t>
  </si>
  <si>
    <t>Správa bytových</t>
  </si>
  <si>
    <t>objektů celkem</t>
  </si>
  <si>
    <t>Solid</t>
  </si>
  <si>
    <t>a staveb celkem</t>
  </si>
  <si>
    <t>Kolektory Praha</t>
  </si>
  <si>
    <t>Urbia</t>
  </si>
  <si>
    <t>Daň z příjmu MČ</t>
  </si>
  <si>
    <t>CELKEM  HČ po zdanění</t>
  </si>
  <si>
    <t>Tvorba opravných položek</t>
  </si>
  <si>
    <t>Správa nebytových obj.</t>
  </si>
  <si>
    <t>Plán</t>
  </si>
  <si>
    <t>Firma, oblast hodnocení</t>
  </si>
  <si>
    <t>Odpisy nedobytných pohledávek</t>
  </si>
  <si>
    <t>Uplatnění cen při prodejích majetku</t>
  </si>
  <si>
    <t>Správa pozemků celkem</t>
  </si>
  <si>
    <t>Acton (správa pozemků)</t>
  </si>
  <si>
    <t>Sdružení Centra-Austis</t>
  </si>
  <si>
    <t>Liga servis</t>
  </si>
  <si>
    <t>Hospodářská činnost - odbor RFD</t>
  </si>
  <si>
    <t>Daň z příjmu vlastního HMP</t>
  </si>
  <si>
    <t>Správa - Operátor ICT</t>
  </si>
  <si>
    <t>Centra</t>
  </si>
  <si>
    <t>Hospodářská činnost - odbor OBF</t>
  </si>
  <si>
    <t>Pronájmy objektů v HOM - PVS</t>
  </si>
  <si>
    <t>Ostatní hospodářská činnost HOM</t>
  </si>
  <si>
    <t>Prodej nemovitostí v HOM</t>
  </si>
  <si>
    <t>Výstaviště Praha</t>
  </si>
  <si>
    <t>Technologie hl.m. Prahy</t>
  </si>
  <si>
    <t>Odpisy HIM u komerčně využ. obj.</t>
  </si>
  <si>
    <t>Hosp. činnost - ostat. odbory MHMP</t>
  </si>
  <si>
    <t>Pronájmy obj. a poz. v HOM bez PVS</t>
  </si>
  <si>
    <t>Technická správa komunikací</t>
  </si>
  <si>
    <t>Trade Centre Praha</t>
  </si>
  <si>
    <t>Q  -Facility</t>
  </si>
  <si>
    <t xml:space="preserve"> 1-12/18</t>
  </si>
  <si>
    <t>Rezerva na havárie a nepředv. výdaje</t>
  </si>
  <si>
    <r>
      <t>Tabulka k hodnocení hospodářské činnosti vlastního hl.m. Prahy za rok 2018</t>
    </r>
    <r>
      <rPr>
        <b/>
        <sz val="12"/>
        <rFont val="Times New Roman CE"/>
        <charset val="238"/>
      </rPr>
      <t xml:space="preserve"> </t>
    </r>
  </si>
  <si>
    <t>CELKEM hospodářská činnost</t>
  </si>
  <si>
    <t>HMP bez MĆ</t>
  </si>
  <si>
    <t xml:space="preserve">Příloha č. 6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</si>
</sst>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9"/>
      <name val="Arial CE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color theme="3" tint="0.39997558519241921"/>
      <name val="Times New Roman CE"/>
      <charset val="238"/>
    </font>
    <font>
      <b/>
      <u/>
      <sz val="12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49" fontId="4" fillId="0" borderId="0">
      <alignment vertical="center"/>
    </xf>
    <xf numFmtId="0" fontId="1" fillId="0" borderId="0" applyNumberFormat="0"/>
    <xf numFmtId="0" fontId="1" fillId="0" borderId="0" applyNumberFormat="0"/>
  </cellStyleXfs>
  <cellXfs count="145">
    <xf numFmtId="0" fontId="0" fillId="0" borderId="0" xfId="0"/>
    <xf numFmtId="0" fontId="3" fillId="0" borderId="0" xfId="3" applyFont="1" applyFill="1"/>
    <xf numFmtId="0" fontId="2" fillId="0" borderId="0" xfId="3" applyFont="1" applyFill="1"/>
    <xf numFmtId="0" fontId="2" fillId="0" borderId="0" xfId="3" applyFont="1" applyFill="1" applyAlignment="1">
      <alignment horizontal="right"/>
    </xf>
    <xf numFmtId="0" fontId="2" fillId="0" borderId="0" xfId="3" applyFont="1" applyFill="1" applyBorder="1"/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Continuous"/>
    </xf>
    <xf numFmtId="0" fontId="5" fillId="0" borderId="3" xfId="3" applyFont="1" applyFill="1" applyBorder="1" applyAlignment="1">
      <alignment horizontal="centerContinuous"/>
    </xf>
    <xf numFmtId="0" fontId="5" fillId="0" borderId="4" xfId="3" applyFont="1" applyFill="1" applyBorder="1" applyAlignment="1">
      <alignment horizontal="centerContinuous"/>
    </xf>
    <xf numFmtId="0" fontId="5" fillId="0" borderId="5" xfId="3" applyFont="1" applyFill="1" applyBorder="1" applyAlignment="1">
      <alignment horizontal="centerContinuous"/>
    </xf>
    <xf numFmtId="0" fontId="5" fillId="0" borderId="6" xfId="3" applyFont="1" applyFill="1" applyBorder="1" applyAlignment="1">
      <alignment horizontal="centerContinuous"/>
    </xf>
    <xf numFmtId="0" fontId="5" fillId="0" borderId="7" xfId="3" applyFont="1" applyFill="1" applyBorder="1"/>
    <xf numFmtId="0" fontId="5" fillId="0" borderId="8" xfId="3" applyFont="1" applyFill="1" applyBorder="1"/>
    <xf numFmtId="0" fontId="5" fillId="0" borderId="9" xfId="3" applyFont="1" applyFill="1" applyBorder="1"/>
    <xf numFmtId="0" fontId="5" fillId="0" borderId="8" xfId="3" applyFont="1" applyFill="1" applyBorder="1" applyAlignment="1">
      <alignment horizontal="centerContinuous"/>
    </xf>
    <xf numFmtId="0" fontId="5" fillId="0" borderId="9" xfId="3" applyFont="1" applyFill="1" applyBorder="1" applyAlignment="1">
      <alignment horizontal="centerContinuous"/>
    </xf>
    <xf numFmtId="0" fontId="5" fillId="0" borderId="10" xfId="3" applyFont="1" applyFill="1" applyBorder="1"/>
    <xf numFmtId="0" fontId="5" fillId="0" borderId="11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  <xf numFmtId="0" fontId="5" fillId="0" borderId="13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5" xfId="3" applyFont="1" applyFill="1" applyBorder="1" applyAlignment="1">
      <alignment horizontal="center"/>
    </xf>
    <xf numFmtId="0" fontId="5" fillId="0" borderId="16" xfId="3" applyFont="1" applyFill="1" applyBorder="1"/>
    <xf numFmtId="0" fontId="5" fillId="0" borderId="17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0" fontId="5" fillId="0" borderId="22" xfId="3" applyFont="1" applyFill="1" applyBorder="1"/>
    <xf numFmtId="0" fontId="5" fillId="0" borderId="23" xfId="3" applyFont="1" applyFill="1" applyBorder="1"/>
    <xf numFmtId="0" fontId="5" fillId="0" borderId="24" xfId="3" applyFont="1" applyFill="1" applyBorder="1"/>
    <xf numFmtId="164" fontId="5" fillId="0" borderId="27" xfId="3" applyNumberFormat="1" applyFont="1" applyFill="1" applyBorder="1"/>
    <xf numFmtId="0" fontId="5" fillId="0" borderId="28" xfId="3" applyFont="1" applyFill="1" applyBorder="1"/>
    <xf numFmtId="164" fontId="5" fillId="0" borderId="30" xfId="3" applyNumberFormat="1" applyFont="1" applyFill="1" applyBorder="1"/>
    <xf numFmtId="0" fontId="5" fillId="0" borderId="31" xfId="3" applyFont="1" applyFill="1" applyBorder="1"/>
    <xf numFmtId="0" fontId="6" fillId="0" borderId="7" xfId="3" applyFont="1" applyFill="1" applyBorder="1"/>
    <xf numFmtId="164" fontId="5" fillId="0" borderId="15" xfId="3" applyNumberFormat="1" applyFont="1" applyFill="1" applyBorder="1"/>
    <xf numFmtId="0" fontId="6" fillId="0" borderId="16" xfId="3" applyFont="1" applyFill="1" applyBorder="1"/>
    <xf numFmtId="164" fontId="6" fillId="0" borderId="19" xfId="3" applyNumberFormat="1" applyFont="1" applyFill="1" applyBorder="1"/>
    <xf numFmtId="164" fontId="6" fillId="0" borderId="21" xfId="3" applyNumberFormat="1" applyFont="1" applyFill="1" applyBorder="1"/>
    <xf numFmtId="164" fontId="5" fillId="0" borderId="27" xfId="3" applyNumberFormat="1" applyFont="1" applyFill="1" applyBorder="1" applyAlignment="1">
      <alignment horizontal="right"/>
    </xf>
    <xf numFmtId="164" fontId="5" fillId="0" borderId="10" xfId="3" applyNumberFormat="1" applyFont="1" applyFill="1" applyBorder="1" applyAlignment="1">
      <alignment horizontal="right"/>
    </xf>
    <xf numFmtId="164" fontId="6" fillId="0" borderId="21" xfId="3" applyNumberFormat="1" applyFont="1" applyFill="1" applyBorder="1" applyAlignment="1">
      <alignment horizontal="right"/>
    </xf>
    <xf numFmtId="164" fontId="5" fillId="0" borderId="39" xfId="3" applyNumberFormat="1" applyFont="1" applyFill="1" applyBorder="1" applyAlignment="1">
      <alignment horizontal="right"/>
    </xf>
    <xf numFmtId="0" fontId="5" fillId="0" borderId="41" xfId="3" applyFont="1" applyFill="1" applyBorder="1"/>
    <xf numFmtId="164" fontId="5" fillId="0" borderId="10" xfId="3" applyNumberFormat="1" applyFont="1" applyFill="1" applyBorder="1"/>
    <xf numFmtId="164" fontId="5" fillId="0" borderId="15" xfId="3" applyNumberFormat="1" applyFont="1" applyFill="1" applyBorder="1" applyAlignment="1">
      <alignment horizontal="right"/>
    </xf>
    <xf numFmtId="0" fontId="5" fillId="0" borderId="42" xfId="3" applyFont="1" applyFill="1" applyBorder="1"/>
    <xf numFmtId="164" fontId="5" fillId="0" borderId="45" xfId="3" applyNumberFormat="1" applyFont="1" applyFill="1" applyBorder="1" applyAlignment="1">
      <alignment horizontal="right"/>
    </xf>
    <xf numFmtId="3" fontId="6" fillId="0" borderId="46" xfId="3" applyNumberFormat="1" applyFont="1" applyFill="1" applyBorder="1"/>
    <xf numFmtId="3" fontId="6" fillId="0" borderId="47" xfId="3" applyNumberFormat="1" applyFont="1" applyFill="1" applyBorder="1"/>
    <xf numFmtId="164" fontId="5" fillId="0" borderId="30" xfId="3" applyNumberFormat="1" applyFont="1" applyFill="1" applyBorder="1" applyAlignment="1">
      <alignment horizontal="right"/>
    </xf>
    <xf numFmtId="0" fontId="5" fillId="0" borderId="60" xfId="3" applyFont="1" applyFill="1" applyBorder="1"/>
    <xf numFmtId="0" fontId="5" fillId="0" borderId="1" xfId="3" applyFont="1" applyFill="1" applyBorder="1"/>
    <xf numFmtId="3" fontId="5" fillId="0" borderId="0" xfId="3" applyNumberFormat="1" applyFont="1" applyFill="1" applyBorder="1"/>
    <xf numFmtId="3" fontId="5" fillId="0" borderId="12" xfId="3" applyNumberFormat="1" applyFont="1" applyFill="1" applyBorder="1"/>
    <xf numFmtId="164" fontId="5" fillId="0" borderId="13" xfId="3" applyNumberFormat="1" applyFont="1" applyFill="1" applyBorder="1"/>
    <xf numFmtId="3" fontId="5" fillId="0" borderId="14" xfId="3" applyNumberFormat="1" applyFont="1" applyFill="1" applyBorder="1"/>
    <xf numFmtId="3" fontId="6" fillId="0" borderId="17" xfId="3" applyNumberFormat="1" applyFont="1" applyFill="1" applyBorder="1"/>
    <xf numFmtId="3" fontId="6" fillId="0" borderId="34" xfId="3" applyNumberFormat="1" applyFont="1" applyFill="1" applyBorder="1"/>
    <xf numFmtId="164" fontId="6" fillId="0" borderId="35" xfId="3" applyNumberFormat="1" applyFont="1" applyFill="1" applyBorder="1"/>
    <xf numFmtId="3" fontId="6" fillId="0" borderId="20" xfId="3" applyNumberFormat="1" applyFont="1" applyFill="1" applyBorder="1"/>
    <xf numFmtId="3" fontId="6" fillId="0" borderId="18" xfId="3" applyNumberFormat="1" applyFont="1" applyFill="1" applyBorder="1"/>
    <xf numFmtId="3" fontId="6" fillId="0" borderId="40" xfId="3" applyNumberFormat="1" applyFont="1" applyFill="1" applyBorder="1"/>
    <xf numFmtId="164" fontId="5" fillId="0" borderId="25" xfId="3" applyNumberFormat="1" applyFont="1" applyFill="1" applyBorder="1"/>
    <xf numFmtId="164" fontId="5" fillId="0" borderId="29" xfId="3" applyNumberFormat="1" applyFont="1" applyFill="1" applyBorder="1"/>
    <xf numFmtId="164" fontId="5" fillId="0" borderId="32" xfId="3" applyNumberFormat="1" applyFont="1" applyFill="1" applyBorder="1"/>
    <xf numFmtId="164" fontId="5" fillId="0" borderId="9" xfId="3" applyNumberFormat="1" applyFont="1" applyFill="1" applyBorder="1"/>
    <xf numFmtId="164" fontId="5" fillId="0" borderId="38" xfId="3" applyNumberFormat="1" applyFont="1" applyFill="1" applyBorder="1"/>
    <xf numFmtId="164" fontId="5" fillId="0" borderId="62" xfId="3" applyNumberFormat="1" applyFont="1" applyFill="1" applyBorder="1"/>
    <xf numFmtId="164" fontId="5" fillId="0" borderId="65" xfId="3" applyNumberFormat="1" applyFont="1" applyFill="1" applyBorder="1"/>
    <xf numFmtId="164" fontId="5" fillId="0" borderId="25" xfId="3" applyNumberFormat="1" applyFont="1" applyFill="1" applyBorder="1" applyAlignment="1">
      <alignment horizontal="right"/>
    </xf>
    <xf numFmtId="164" fontId="5" fillId="0" borderId="13" xfId="3" applyNumberFormat="1" applyFont="1" applyFill="1" applyBorder="1" applyAlignment="1">
      <alignment horizontal="right"/>
    </xf>
    <xf numFmtId="164" fontId="5" fillId="0" borderId="44" xfId="3" applyNumberFormat="1" applyFont="1" applyFill="1" applyBorder="1" applyAlignment="1">
      <alignment horizontal="right"/>
    </xf>
    <xf numFmtId="164" fontId="5" fillId="0" borderId="44" xfId="3" applyNumberFormat="1" applyFont="1" applyFill="1" applyBorder="1"/>
    <xf numFmtId="3" fontId="5" fillId="0" borderId="26" xfId="3" applyNumberFormat="1" applyFont="1" applyFill="1" applyBorder="1"/>
    <xf numFmtId="3" fontId="5" fillId="0" borderId="33" xfId="3" applyNumberFormat="1" applyFont="1" applyFill="1" applyBorder="1"/>
    <xf numFmtId="3" fontId="5" fillId="0" borderId="48" xfId="3" applyNumberFormat="1" applyFont="1" applyFill="1" applyBorder="1"/>
    <xf numFmtId="3" fontId="5" fillId="0" borderId="36" xfId="3" applyNumberFormat="1" applyFont="1" applyFill="1" applyBorder="1"/>
    <xf numFmtId="3" fontId="5" fillId="0" borderId="37" xfId="3" applyNumberFormat="1" applyFont="1" applyFill="1" applyBorder="1"/>
    <xf numFmtId="3" fontId="5" fillId="0" borderId="61" xfId="3" applyNumberFormat="1" applyFont="1" applyFill="1" applyBorder="1"/>
    <xf numFmtId="3" fontId="5" fillId="0" borderId="64" xfId="3" applyNumberFormat="1" applyFont="1" applyFill="1" applyBorder="1"/>
    <xf numFmtId="3" fontId="5" fillId="0" borderId="43" xfId="3" applyNumberFormat="1" applyFont="1" applyFill="1" applyBorder="1"/>
    <xf numFmtId="164" fontId="5" fillId="0" borderId="9" xfId="3" applyNumberFormat="1" applyFont="1" applyFill="1" applyBorder="1" applyAlignment="1">
      <alignment horizontal="right"/>
    </xf>
    <xf numFmtId="164" fontId="5" fillId="0" borderId="62" xfId="3" applyNumberFormat="1" applyFont="1" applyFill="1" applyBorder="1" applyAlignment="1">
      <alignment horizontal="right"/>
    </xf>
    <xf numFmtId="164" fontId="5" fillId="0" borderId="29" xfId="3" applyNumberFormat="1" applyFont="1" applyFill="1" applyBorder="1" applyAlignment="1">
      <alignment horizontal="right"/>
    </xf>
    <xf numFmtId="164" fontId="5" fillId="0" borderId="32" xfId="3" applyNumberFormat="1" applyFont="1" applyFill="1" applyBorder="1" applyAlignment="1">
      <alignment horizontal="right"/>
    </xf>
    <xf numFmtId="164" fontId="5" fillId="0" borderId="65" xfId="3" applyNumberFormat="1" applyFont="1" applyFill="1" applyBorder="1" applyAlignment="1">
      <alignment horizontal="right"/>
    </xf>
    <xf numFmtId="164" fontId="5" fillId="0" borderId="49" xfId="3" applyNumberFormat="1" applyFont="1" applyFill="1" applyBorder="1" applyAlignment="1">
      <alignment horizontal="right"/>
    </xf>
    <xf numFmtId="164" fontId="5" fillId="0" borderId="38" xfId="3" applyNumberFormat="1" applyFont="1" applyFill="1" applyBorder="1" applyAlignment="1">
      <alignment horizontal="right"/>
    </xf>
    <xf numFmtId="3" fontId="5" fillId="0" borderId="26" xfId="3" applyNumberFormat="1" applyFont="1" applyFill="1" applyBorder="1" applyAlignment="1">
      <alignment horizontal="right"/>
    </xf>
    <xf numFmtId="3" fontId="5" fillId="0" borderId="48" xfId="3" applyNumberFormat="1" applyFont="1" applyFill="1" applyBorder="1" applyAlignment="1">
      <alignment horizontal="right"/>
    </xf>
    <xf numFmtId="3" fontId="5" fillId="0" borderId="43" xfId="3" applyNumberFormat="1" applyFont="1" applyFill="1" applyBorder="1" applyAlignment="1">
      <alignment horizontal="right"/>
    </xf>
    <xf numFmtId="164" fontId="5" fillId="0" borderId="67" xfId="3" applyNumberFormat="1" applyFont="1" applyFill="1" applyBorder="1"/>
    <xf numFmtId="3" fontId="2" fillId="0" borderId="0" xfId="3" applyNumberFormat="1" applyFont="1" applyFill="1"/>
    <xf numFmtId="164" fontId="5" fillId="0" borderId="63" xfId="3" applyNumberFormat="1" applyFont="1" applyFill="1" applyBorder="1" applyAlignment="1">
      <alignment horizontal="right"/>
    </xf>
    <xf numFmtId="0" fontId="5" fillId="0" borderId="18" xfId="3" applyFont="1" applyFill="1" applyBorder="1" applyAlignment="1">
      <alignment horizontal="center"/>
    </xf>
    <xf numFmtId="164" fontId="6" fillId="0" borderId="68" xfId="3" applyNumberFormat="1" applyFont="1" applyFill="1" applyBorder="1"/>
    <xf numFmtId="164" fontId="7" fillId="0" borderId="13" xfId="3" applyNumberFormat="1" applyFont="1" applyFill="1" applyBorder="1"/>
    <xf numFmtId="3" fontId="7" fillId="0" borderId="14" xfId="3" applyNumberFormat="1" applyFont="1" applyFill="1" applyBorder="1"/>
    <xf numFmtId="164" fontId="7" fillId="0" borderId="15" xfId="3" applyNumberFormat="1" applyFont="1" applyFill="1" applyBorder="1"/>
    <xf numFmtId="164" fontId="7" fillId="0" borderId="44" xfId="3" applyNumberFormat="1" applyFont="1" applyFill="1" applyBorder="1" applyAlignment="1">
      <alignment horizontal="right"/>
    </xf>
    <xf numFmtId="164" fontId="7" fillId="0" borderId="38" xfId="3" applyNumberFormat="1" applyFont="1" applyFill="1" applyBorder="1" applyAlignment="1">
      <alignment horizontal="right"/>
    </xf>
    <xf numFmtId="3" fontId="5" fillId="0" borderId="50" xfId="3" applyNumberFormat="1" applyFont="1" applyFill="1" applyBorder="1"/>
    <xf numFmtId="3" fontId="5" fillId="0" borderId="37" xfId="3" applyNumberFormat="1" applyFont="1" applyFill="1" applyBorder="1" applyAlignment="1">
      <alignment horizontal="right"/>
    </xf>
    <xf numFmtId="164" fontId="5" fillId="0" borderId="66" xfId="3" applyNumberFormat="1" applyFont="1" applyFill="1" applyBorder="1" applyAlignment="1">
      <alignment horizontal="right"/>
    </xf>
    <xf numFmtId="0" fontId="8" fillId="0" borderId="0" xfId="3" applyFont="1" applyFill="1" applyBorder="1"/>
    <xf numFmtId="3" fontId="5" fillId="0" borderId="55" xfId="3" applyNumberFormat="1" applyFont="1" applyFill="1" applyBorder="1"/>
    <xf numFmtId="3" fontId="5" fillId="0" borderId="74" xfId="3" applyNumberFormat="1" applyFont="1" applyFill="1" applyBorder="1"/>
    <xf numFmtId="164" fontId="5" fillId="0" borderId="75" xfId="3" applyNumberFormat="1" applyFont="1" applyFill="1" applyBorder="1"/>
    <xf numFmtId="164" fontId="5" fillId="0" borderId="75" xfId="3" applyNumberFormat="1" applyFont="1" applyFill="1" applyBorder="1" applyAlignment="1">
      <alignment horizontal="right"/>
    </xf>
    <xf numFmtId="3" fontId="5" fillId="0" borderId="14" xfId="3" applyNumberFormat="1" applyFont="1" applyFill="1" applyBorder="1" applyAlignment="1">
      <alignment horizontal="right"/>
    </xf>
    <xf numFmtId="3" fontId="5" fillId="0" borderId="69" xfId="3" applyNumberFormat="1" applyFont="1" applyFill="1" applyBorder="1"/>
    <xf numFmtId="3" fontId="5" fillId="0" borderId="33" xfId="3" applyNumberFormat="1" applyFont="1" applyFill="1" applyBorder="1" applyAlignment="1">
      <alignment horizontal="right"/>
    </xf>
    <xf numFmtId="3" fontId="5" fillId="0" borderId="76" xfId="3" applyNumberFormat="1" applyFont="1" applyFill="1" applyBorder="1"/>
    <xf numFmtId="3" fontId="5" fillId="0" borderId="58" xfId="3" applyNumberFormat="1" applyFont="1" applyFill="1" applyBorder="1"/>
    <xf numFmtId="3" fontId="9" fillId="0" borderId="0" xfId="3" applyNumberFormat="1" applyFont="1" applyFill="1"/>
    <xf numFmtId="4" fontId="3" fillId="0" borderId="0" xfId="3" applyNumberFormat="1" applyFont="1" applyFill="1"/>
    <xf numFmtId="3" fontId="3" fillId="0" borderId="0" xfId="3" applyNumberFormat="1" applyFont="1" applyFill="1"/>
    <xf numFmtId="3" fontId="5" fillId="0" borderId="51" xfId="3" applyNumberFormat="1" applyFont="1" applyFill="1" applyBorder="1"/>
    <xf numFmtId="3" fontId="5" fillId="0" borderId="73" xfId="3" applyNumberFormat="1" applyFont="1" applyFill="1" applyBorder="1"/>
    <xf numFmtId="164" fontId="5" fillId="0" borderId="67" xfId="3" applyNumberFormat="1" applyFont="1" applyFill="1" applyBorder="1" applyAlignment="1">
      <alignment horizontal="right"/>
    </xf>
    <xf numFmtId="3" fontId="5" fillId="0" borderId="70" xfId="4" applyNumberFormat="1" applyFont="1" applyFill="1" applyBorder="1"/>
    <xf numFmtId="3" fontId="5" fillId="0" borderId="69" xfId="4" applyNumberFormat="1" applyFont="1" applyFill="1" applyBorder="1" applyAlignment="1">
      <alignment horizontal="right"/>
    </xf>
    <xf numFmtId="3" fontId="5" fillId="0" borderId="69" xfId="4" applyNumberFormat="1" applyFont="1" applyFill="1" applyBorder="1"/>
    <xf numFmtId="3" fontId="5" fillId="0" borderId="71" xfId="4" applyNumberFormat="1" applyFont="1" applyFill="1" applyBorder="1"/>
    <xf numFmtId="3" fontId="5" fillId="0" borderId="73" xfId="4" applyNumberFormat="1" applyFont="1" applyFill="1" applyBorder="1"/>
    <xf numFmtId="3" fontId="5" fillId="0" borderId="51" xfId="4" applyNumberFormat="1" applyFont="1" applyFill="1" applyBorder="1"/>
    <xf numFmtId="3" fontId="5" fillId="0" borderId="72" xfId="4" applyNumberFormat="1" applyFont="1" applyFill="1" applyBorder="1"/>
    <xf numFmtId="164" fontId="5" fillId="0" borderId="49" xfId="3" applyNumberFormat="1" applyFont="1" applyFill="1" applyBorder="1"/>
    <xf numFmtId="164" fontId="5" fillId="0" borderId="77" xfId="3" applyNumberFormat="1" applyFont="1" applyFill="1" applyBorder="1"/>
    <xf numFmtId="4" fontId="2" fillId="0" borderId="0" xfId="3" applyNumberFormat="1" applyFont="1" applyFill="1"/>
    <xf numFmtId="3" fontId="5" fillId="0" borderId="52" xfId="3" applyNumberFormat="1" applyFont="1" applyFill="1" applyBorder="1"/>
    <xf numFmtId="3" fontId="5" fillId="0" borderId="53" xfId="3" applyNumberFormat="1" applyFont="1" applyFill="1" applyBorder="1"/>
    <xf numFmtId="3" fontId="5" fillId="0" borderId="64" xfId="3" applyNumberFormat="1" applyFont="1" applyFill="1" applyBorder="1" applyAlignment="1">
      <alignment horizontal="right"/>
    </xf>
    <xf numFmtId="3" fontId="5" fillId="0" borderId="54" xfId="3" applyNumberFormat="1" applyFont="1" applyFill="1" applyBorder="1"/>
    <xf numFmtId="3" fontId="5" fillId="0" borderId="54" xfId="3" applyNumberFormat="1" applyFont="1" applyFill="1" applyBorder="1" applyAlignment="1">
      <alignment horizontal="right"/>
    </xf>
    <xf numFmtId="3" fontId="5" fillId="0" borderId="59" xfId="3" applyNumberFormat="1" applyFont="1" applyFill="1" applyBorder="1"/>
    <xf numFmtId="3" fontId="5" fillId="0" borderId="36" xfId="3" applyNumberFormat="1" applyFont="1" applyFill="1" applyBorder="1" applyAlignment="1">
      <alignment horizontal="right"/>
    </xf>
    <xf numFmtId="3" fontId="5" fillId="0" borderId="57" xfId="3" applyNumberFormat="1" applyFont="1" applyFill="1" applyBorder="1" applyAlignment="1">
      <alignment horizontal="right"/>
    </xf>
    <xf numFmtId="3" fontId="5" fillId="0" borderId="58" xfId="3" applyNumberFormat="1" applyFont="1" applyFill="1" applyBorder="1" applyAlignment="1">
      <alignment horizontal="right"/>
    </xf>
    <xf numFmtId="164" fontId="5" fillId="0" borderId="66" xfId="3" applyNumberFormat="1" applyFont="1" applyFill="1" applyBorder="1"/>
    <xf numFmtId="0" fontId="11" fillId="0" borderId="0" xfId="0" applyFont="1"/>
    <xf numFmtId="0" fontId="5" fillId="0" borderId="56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</cellXfs>
  <cellStyles count="5">
    <cellStyle name="d" xfId="1"/>
    <cellStyle name="k6" xfId="2"/>
    <cellStyle name="Normální" xfId="0" builtinId="0"/>
    <cellStyle name="normální_Kopie - 1.Q 03-HČ rozb-tab. celk. výsledky" xfId="3"/>
    <cellStyle name="normální_XKopie - HČ rozp.04-tabulka verze 1 z 7.8.03" xfId="4"/>
  </cellStyles>
  <dxfs count="0"/>
  <tableStyles count="0" defaultTableStyle="TableStyleMedium2" defaultPivotStyle="PivotStyleLight16"/>
  <colors>
    <mruColors>
      <color rgb="FFB3EC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290262" y="6010102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zoomScaleNormal="100" workbookViewId="0"/>
  </sheetViews>
  <sheetFormatPr defaultColWidth="9.140625" defaultRowHeight="12.75" x14ac:dyDescent="0.2"/>
  <cols>
    <col min="1" max="1" width="23.7109375" style="2" customWidth="1"/>
    <col min="2" max="3" width="8.5703125" style="2" customWidth="1"/>
    <col min="4" max="4" width="5.5703125" style="2" customWidth="1"/>
    <col min="5" max="6" width="8.5703125" style="2" customWidth="1"/>
    <col min="7" max="7" width="5.5703125" style="2" customWidth="1"/>
    <col min="8" max="9" width="8.5703125" style="2" customWidth="1"/>
    <col min="10" max="10" width="5.5703125" style="2" customWidth="1"/>
    <col min="11" max="12" width="8.5703125" style="2" customWidth="1"/>
    <col min="13" max="13" width="5.5703125" style="2" customWidth="1"/>
    <col min="14" max="15" width="8.5703125" style="2" customWidth="1"/>
    <col min="16" max="16" width="5.5703125" style="2" customWidth="1"/>
    <col min="17" max="18" width="8.5703125" style="2" customWidth="1"/>
    <col min="19" max="19" width="5.5703125" style="2" customWidth="1"/>
    <col min="20" max="116" width="10.7109375" style="2" customWidth="1"/>
    <col min="117" max="135" width="6.7109375" style="2" customWidth="1"/>
    <col min="136" max="16384" width="9.140625" style="2"/>
  </cols>
  <sheetData>
    <row r="1" spans="1:19" ht="12" customHeight="1" x14ac:dyDescent="0.25">
      <c r="A1" s="141" t="s">
        <v>54</v>
      </c>
      <c r="K1" s="93"/>
      <c r="S1" s="3"/>
    </row>
    <row r="2" spans="1:19" ht="12" customHeight="1" x14ac:dyDescent="0.2"/>
    <row r="3" spans="1:19" ht="12.95" customHeight="1" x14ac:dyDescent="0.25">
      <c r="A3" s="105" t="s">
        <v>51</v>
      </c>
      <c r="D3" s="4"/>
    </row>
    <row r="4" spans="1:19" ht="12" customHeight="1" thickBot="1" x14ac:dyDescent="0.25">
      <c r="C4" s="93"/>
      <c r="K4" s="3"/>
      <c r="O4" s="93"/>
      <c r="R4" s="3"/>
      <c r="S4" s="3" t="s">
        <v>0</v>
      </c>
    </row>
    <row r="5" spans="1:19" ht="12" customHeight="1" x14ac:dyDescent="0.2">
      <c r="A5" s="5" t="s">
        <v>26</v>
      </c>
      <c r="B5" s="142" t="s">
        <v>1</v>
      </c>
      <c r="C5" s="143"/>
      <c r="D5" s="144"/>
      <c r="E5" s="6" t="s">
        <v>2</v>
      </c>
      <c r="F5" s="6"/>
      <c r="G5" s="7"/>
      <c r="H5" s="8" t="s">
        <v>3</v>
      </c>
      <c r="I5" s="8"/>
      <c r="J5" s="8"/>
      <c r="K5" s="8"/>
      <c r="L5" s="8"/>
      <c r="M5" s="8"/>
      <c r="N5" s="8"/>
      <c r="O5" s="8"/>
      <c r="P5" s="9"/>
      <c r="Q5" s="6" t="s">
        <v>4</v>
      </c>
      <c r="R5" s="6"/>
      <c r="S5" s="10"/>
    </row>
    <row r="6" spans="1:19" ht="12" customHeight="1" x14ac:dyDescent="0.2">
      <c r="A6" s="11"/>
      <c r="B6" s="12"/>
      <c r="C6" s="12"/>
      <c r="D6" s="13"/>
      <c r="E6" s="12"/>
      <c r="F6" s="12"/>
      <c r="G6" s="13"/>
      <c r="H6" s="14" t="s">
        <v>5</v>
      </c>
      <c r="I6" s="14"/>
      <c r="J6" s="15"/>
      <c r="K6" s="14" t="s">
        <v>6</v>
      </c>
      <c r="L6" s="14"/>
      <c r="M6" s="15"/>
      <c r="N6" s="14" t="s">
        <v>7</v>
      </c>
      <c r="O6" s="14"/>
      <c r="P6" s="15"/>
      <c r="Q6" s="12"/>
      <c r="R6" s="12"/>
      <c r="S6" s="16"/>
    </row>
    <row r="7" spans="1:19" ht="12" customHeight="1" x14ac:dyDescent="0.2">
      <c r="A7" s="11"/>
      <c r="B7" s="17" t="s">
        <v>25</v>
      </c>
      <c r="C7" s="18" t="s">
        <v>8</v>
      </c>
      <c r="D7" s="19" t="s">
        <v>9</v>
      </c>
      <c r="E7" s="17" t="s">
        <v>25</v>
      </c>
      <c r="F7" s="20" t="s">
        <v>8</v>
      </c>
      <c r="G7" s="19" t="s">
        <v>10</v>
      </c>
      <c r="H7" s="17" t="s">
        <v>25</v>
      </c>
      <c r="I7" s="20" t="s">
        <v>8</v>
      </c>
      <c r="J7" s="19" t="s">
        <v>9</v>
      </c>
      <c r="K7" s="17" t="s">
        <v>25</v>
      </c>
      <c r="L7" s="20" t="s">
        <v>8</v>
      </c>
      <c r="M7" s="19" t="s">
        <v>9</v>
      </c>
      <c r="N7" s="17" t="s">
        <v>25</v>
      </c>
      <c r="O7" s="20" t="s">
        <v>8</v>
      </c>
      <c r="P7" s="19" t="s">
        <v>9</v>
      </c>
      <c r="Q7" s="17" t="s">
        <v>25</v>
      </c>
      <c r="R7" s="20" t="s">
        <v>8</v>
      </c>
      <c r="S7" s="21" t="s">
        <v>9</v>
      </c>
    </row>
    <row r="8" spans="1:19" ht="12" customHeight="1" thickBot="1" x14ac:dyDescent="0.25">
      <c r="A8" s="22"/>
      <c r="B8" s="23"/>
      <c r="C8" s="95" t="s">
        <v>49</v>
      </c>
      <c r="D8" s="24" t="s">
        <v>11</v>
      </c>
      <c r="E8" s="25"/>
      <c r="F8" s="95" t="s">
        <v>49</v>
      </c>
      <c r="G8" s="24" t="s">
        <v>11</v>
      </c>
      <c r="H8" s="25"/>
      <c r="I8" s="95" t="s">
        <v>49</v>
      </c>
      <c r="J8" s="24" t="s">
        <v>11</v>
      </c>
      <c r="K8" s="25"/>
      <c r="L8" s="95" t="s">
        <v>49</v>
      </c>
      <c r="M8" s="24" t="s">
        <v>11</v>
      </c>
      <c r="N8" s="25"/>
      <c r="O8" s="95" t="s">
        <v>49</v>
      </c>
      <c r="P8" s="24" t="s">
        <v>11</v>
      </c>
      <c r="Q8" s="25"/>
      <c r="R8" s="95" t="s">
        <v>49</v>
      </c>
      <c r="S8" s="26" t="s">
        <v>11</v>
      </c>
    </row>
    <row r="9" spans="1:19" ht="11.45" customHeight="1" x14ac:dyDescent="0.2">
      <c r="A9" s="29" t="s">
        <v>12</v>
      </c>
      <c r="B9" s="121">
        <v>52709</v>
      </c>
      <c r="C9" s="134">
        <v>53332</v>
      </c>
      <c r="D9" s="63">
        <f>C9*100/B9</f>
        <v>101.18196133487639</v>
      </c>
      <c r="E9" s="74">
        <f>H9+K9+N9</f>
        <v>43025</v>
      </c>
      <c r="F9" s="74">
        <f t="shared" ref="E9:F12" si="0">I9+L9+O9</f>
        <v>32424</v>
      </c>
      <c r="G9" s="63">
        <f>F9*100/E9</f>
        <v>75.360836722835558</v>
      </c>
      <c r="H9" s="121">
        <f>4500+750</f>
        <v>5250</v>
      </c>
      <c r="I9" s="74">
        <v>4568</v>
      </c>
      <c r="J9" s="63">
        <f>I9*100/H9</f>
        <v>87.009523809523813</v>
      </c>
      <c r="K9" s="121">
        <v>20775</v>
      </c>
      <c r="L9" s="74">
        <v>13796</v>
      </c>
      <c r="M9" s="63">
        <f>L9*100/K9</f>
        <v>66.406738868832733</v>
      </c>
      <c r="N9" s="121">
        <f>14740+1080+500+680</f>
        <v>17000</v>
      </c>
      <c r="O9" s="74">
        <v>14060</v>
      </c>
      <c r="P9" s="63">
        <f>O9*100/N9</f>
        <v>82.705882352941174</v>
      </c>
      <c r="Q9" s="74">
        <f t="shared" ref="Q9:R12" si="1">B9-E9</f>
        <v>9684</v>
      </c>
      <c r="R9" s="74">
        <f>C9-F9</f>
        <v>20908</v>
      </c>
      <c r="S9" s="30">
        <f>R9*100/Q9</f>
        <v>215.90251961999175</v>
      </c>
    </row>
    <row r="10" spans="1:19" ht="11.45" customHeight="1" x14ac:dyDescent="0.2">
      <c r="A10" s="31" t="s">
        <v>14</v>
      </c>
      <c r="B10" s="121">
        <v>47500</v>
      </c>
      <c r="C10" s="134">
        <v>86938</v>
      </c>
      <c r="D10" s="64">
        <f>C10*100/B10</f>
        <v>183.02736842105264</v>
      </c>
      <c r="E10" s="74">
        <f t="shared" si="0"/>
        <v>58780</v>
      </c>
      <c r="F10" s="74">
        <f>I10+L10+O10</f>
        <v>55697</v>
      </c>
      <c r="G10" s="64">
        <f>F10*100/E10</f>
        <v>94.755018713848244</v>
      </c>
      <c r="H10" s="121">
        <v>2800</v>
      </c>
      <c r="I10" s="74">
        <v>2680</v>
      </c>
      <c r="J10" s="64">
        <f>I10*100/H10</f>
        <v>95.714285714285708</v>
      </c>
      <c r="K10" s="121">
        <f>20990-1790</f>
        <v>19200</v>
      </c>
      <c r="L10" s="76">
        <v>17036</v>
      </c>
      <c r="M10" s="64">
        <f>L10*100/K10</f>
        <v>88.729166666666671</v>
      </c>
      <c r="N10" s="121">
        <f>24610+12170</f>
        <v>36780</v>
      </c>
      <c r="O10" s="74">
        <v>35981</v>
      </c>
      <c r="P10" s="64">
        <f>O10*100/N10</f>
        <v>97.827623708537246</v>
      </c>
      <c r="Q10" s="74">
        <f t="shared" si="1"/>
        <v>-11280</v>
      </c>
      <c r="R10" s="74">
        <f t="shared" si="1"/>
        <v>31241</v>
      </c>
      <c r="S10" s="39" t="s">
        <v>13</v>
      </c>
    </row>
    <row r="11" spans="1:19" ht="11.45" customHeight="1" x14ac:dyDescent="0.2">
      <c r="A11" s="31" t="s">
        <v>36</v>
      </c>
      <c r="B11" s="121">
        <v>260000</v>
      </c>
      <c r="C11" s="134">
        <v>310554</v>
      </c>
      <c r="D11" s="64">
        <f>C11*100/B11</f>
        <v>119.44384615384615</v>
      </c>
      <c r="E11" s="74">
        <f>H11+K11+N11</f>
        <v>247300</v>
      </c>
      <c r="F11" s="74">
        <f>I11+L11+O11</f>
        <v>221915</v>
      </c>
      <c r="G11" s="64">
        <f>F11*100/E11</f>
        <v>89.735139506672056</v>
      </c>
      <c r="H11" s="121">
        <f>6000+4500+3000</f>
        <v>13500</v>
      </c>
      <c r="I11" s="74">
        <v>11759</v>
      </c>
      <c r="J11" s="64">
        <f>I11*100/H11</f>
        <v>87.103703703703701</v>
      </c>
      <c r="K11" s="121">
        <f>40500+28630+20680</f>
        <v>89810</v>
      </c>
      <c r="L11" s="74">
        <v>66282</v>
      </c>
      <c r="M11" s="64">
        <f>L11*100/K11</f>
        <v>73.802471885090753</v>
      </c>
      <c r="N11" s="121">
        <f>134400+1760+3100+4730</f>
        <v>143990</v>
      </c>
      <c r="O11" s="74">
        <v>143874</v>
      </c>
      <c r="P11" s="64">
        <f>O11*100/N11</f>
        <v>99.919438849920127</v>
      </c>
      <c r="Q11" s="74">
        <f t="shared" si="1"/>
        <v>12700</v>
      </c>
      <c r="R11" s="74">
        <f t="shared" si="1"/>
        <v>88639</v>
      </c>
      <c r="S11" s="32">
        <f>R11*100/Q11</f>
        <v>697.94488188976379</v>
      </c>
    </row>
    <row r="12" spans="1:19" ht="11.45" customHeight="1" x14ac:dyDescent="0.2">
      <c r="A12" s="33" t="s">
        <v>48</v>
      </c>
      <c r="B12" s="122">
        <v>54400</v>
      </c>
      <c r="C12" s="106">
        <v>49015</v>
      </c>
      <c r="D12" s="65">
        <f>C12*100/B12</f>
        <v>90.101102941176464</v>
      </c>
      <c r="E12" s="75">
        <f t="shared" si="0"/>
        <v>35720</v>
      </c>
      <c r="F12" s="75">
        <f>I12+L12+O12</f>
        <v>35788</v>
      </c>
      <c r="G12" s="65">
        <f>F12*100/E12</f>
        <v>100.19036954087346</v>
      </c>
      <c r="H12" s="123">
        <v>2430</v>
      </c>
      <c r="I12" s="75">
        <v>2401</v>
      </c>
      <c r="J12" s="65">
        <f>I12*100/H12</f>
        <v>98.806584362139915</v>
      </c>
      <c r="K12" s="123">
        <f>5698+9188</f>
        <v>14886</v>
      </c>
      <c r="L12" s="75">
        <v>15023</v>
      </c>
      <c r="M12" s="65">
        <f>L12*100/K12</f>
        <v>100.92032782480183</v>
      </c>
      <c r="N12" s="123">
        <f>6420+11984</f>
        <v>18404</v>
      </c>
      <c r="O12" s="75">
        <v>18364</v>
      </c>
      <c r="P12" s="65">
        <f>O12*100/N12</f>
        <v>99.782655944359917</v>
      </c>
      <c r="Q12" s="75">
        <f t="shared" si="1"/>
        <v>18680</v>
      </c>
      <c r="R12" s="75">
        <f t="shared" si="1"/>
        <v>13227</v>
      </c>
      <c r="S12" s="92">
        <f>R12*100/Q12</f>
        <v>70.808351177730188</v>
      </c>
    </row>
    <row r="13" spans="1:19" ht="11.45" customHeight="1" x14ac:dyDescent="0.2">
      <c r="A13" s="34" t="s">
        <v>15</v>
      </c>
      <c r="B13" s="53"/>
      <c r="C13" s="54"/>
      <c r="D13" s="55"/>
      <c r="E13" s="56"/>
      <c r="F13" s="56"/>
      <c r="G13" s="55"/>
      <c r="H13" s="56"/>
      <c r="I13" s="56"/>
      <c r="J13" s="55"/>
      <c r="K13" s="56"/>
      <c r="L13" s="56"/>
      <c r="M13" s="55"/>
      <c r="N13" s="56"/>
      <c r="O13" s="56"/>
      <c r="P13" s="55"/>
      <c r="Q13" s="56"/>
      <c r="R13" s="56"/>
      <c r="S13" s="35"/>
    </row>
    <row r="14" spans="1:19" ht="11.45" customHeight="1" thickBot="1" x14ac:dyDescent="0.25">
      <c r="A14" s="36" t="s">
        <v>16</v>
      </c>
      <c r="B14" s="57">
        <f>SUM(B9:B13)</f>
        <v>414609</v>
      </c>
      <c r="C14" s="58">
        <f>SUM(C9:C12)</f>
        <v>499839</v>
      </c>
      <c r="D14" s="59">
        <f>C14*100/B14</f>
        <v>120.55671729267816</v>
      </c>
      <c r="E14" s="60">
        <f>SUM(E9:E13)</f>
        <v>384825</v>
      </c>
      <c r="F14" s="60">
        <f>SUM(F9:F13)</f>
        <v>345824</v>
      </c>
      <c r="G14" s="37">
        <f t="shared" ref="G14:G21" si="2">F14*100/E14</f>
        <v>89.865263431429867</v>
      </c>
      <c r="H14" s="60">
        <f>SUM(H9:H13)</f>
        <v>23980</v>
      </c>
      <c r="I14" s="57">
        <f>SUM(I9:I13)</f>
        <v>21408</v>
      </c>
      <c r="J14" s="59">
        <f>I14*100/H14</f>
        <v>89.274395329441205</v>
      </c>
      <c r="K14" s="60">
        <f>SUM(K9:K13)</f>
        <v>144671</v>
      </c>
      <c r="L14" s="60">
        <f>SUM(L9:L13)</f>
        <v>112137</v>
      </c>
      <c r="M14" s="59">
        <f t="shared" ref="M14:M21" si="3">L14*100/K14</f>
        <v>77.511733519502869</v>
      </c>
      <c r="N14" s="60">
        <f>SUM(N9:N13)</f>
        <v>216174</v>
      </c>
      <c r="O14" s="57">
        <f>SUM(O9:O13)</f>
        <v>212279</v>
      </c>
      <c r="P14" s="59">
        <f t="shared" ref="P14:P21" si="4">O14*100/N14</f>
        <v>98.198210700639294</v>
      </c>
      <c r="Q14" s="60">
        <f t="shared" ref="Q14:R22" si="5">B14-E14</f>
        <v>29784</v>
      </c>
      <c r="R14" s="60">
        <f>SUM(R9:R13)</f>
        <v>154015</v>
      </c>
      <c r="S14" s="96">
        <f>R14*100/Q14</f>
        <v>517.10650013430029</v>
      </c>
    </row>
    <row r="15" spans="1:19" ht="11.45" customHeight="1" x14ac:dyDescent="0.2">
      <c r="A15" s="29" t="s">
        <v>17</v>
      </c>
      <c r="B15" s="124">
        <v>262130</v>
      </c>
      <c r="C15" s="134">
        <v>273199</v>
      </c>
      <c r="D15" s="63">
        <f t="shared" ref="D15:D20" si="6">C15*100/B15</f>
        <v>104.22271392057377</v>
      </c>
      <c r="E15" s="74">
        <f>H15+K15+N15</f>
        <v>218375</v>
      </c>
      <c r="F15" s="74">
        <f t="shared" ref="F15:F18" si="7">I15+L15+O15</f>
        <v>193859</v>
      </c>
      <c r="G15" s="63">
        <f t="shared" si="2"/>
        <v>88.773440183171147</v>
      </c>
      <c r="H15" s="124">
        <v>19500</v>
      </c>
      <c r="I15" s="74">
        <v>18987</v>
      </c>
      <c r="J15" s="63">
        <f t="shared" ref="J15:J21" si="8">I15*100/H15</f>
        <v>97.369230769230768</v>
      </c>
      <c r="K15" s="124">
        <v>80675</v>
      </c>
      <c r="L15" s="74">
        <v>65106</v>
      </c>
      <c r="M15" s="63">
        <f t="shared" si="3"/>
        <v>80.701580415246355</v>
      </c>
      <c r="N15" s="124">
        <v>118200</v>
      </c>
      <c r="O15" s="74">
        <v>109766</v>
      </c>
      <c r="P15" s="63">
        <f t="shared" si="4"/>
        <v>92.864636209813881</v>
      </c>
      <c r="Q15" s="74">
        <f t="shared" si="5"/>
        <v>43755</v>
      </c>
      <c r="R15" s="74">
        <f t="shared" si="5"/>
        <v>79340</v>
      </c>
      <c r="S15" s="39">
        <f>R15*100/Q15</f>
        <v>181.32784824591477</v>
      </c>
    </row>
    <row r="16" spans="1:19" ht="11.45" customHeight="1" x14ac:dyDescent="0.2">
      <c r="A16" s="31" t="s">
        <v>32</v>
      </c>
      <c r="B16" s="121">
        <v>112050</v>
      </c>
      <c r="C16" s="134">
        <v>117272</v>
      </c>
      <c r="D16" s="64">
        <f t="shared" si="6"/>
        <v>104.66041945560018</v>
      </c>
      <c r="E16" s="74">
        <f t="shared" ref="E16:E20" si="9">H16+K16+N16</f>
        <v>232869</v>
      </c>
      <c r="F16" s="74">
        <f t="shared" si="7"/>
        <v>206798</v>
      </c>
      <c r="G16" s="64">
        <f t="shared" si="2"/>
        <v>88.804435111586344</v>
      </c>
      <c r="H16" s="121">
        <v>33000</v>
      </c>
      <c r="I16" s="74">
        <v>32267</v>
      </c>
      <c r="J16" s="64">
        <f t="shared" si="8"/>
        <v>97.778787878787881</v>
      </c>
      <c r="K16" s="121">
        <f>49580+17720+30+9200+1480</f>
        <v>78010</v>
      </c>
      <c r="L16" s="74">
        <v>57655</v>
      </c>
      <c r="M16" s="64">
        <f t="shared" si="3"/>
        <v>73.907191385719784</v>
      </c>
      <c r="N16" s="121">
        <f>120919+10900+720-9200-1480</f>
        <v>121859</v>
      </c>
      <c r="O16" s="74">
        <v>116876</v>
      </c>
      <c r="P16" s="64">
        <f t="shared" si="4"/>
        <v>95.910847783093573</v>
      </c>
      <c r="Q16" s="74">
        <f t="shared" si="5"/>
        <v>-120819</v>
      </c>
      <c r="R16" s="74">
        <f t="shared" si="5"/>
        <v>-89526</v>
      </c>
      <c r="S16" s="39" t="s">
        <v>13</v>
      </c>
    </row>
    <row r="17" spans="1:19" ht="11.45" customHeight="1" x14ac:dyDescent="0.2">
      <c r="A17" s="31" t="s">
        <v>47</v>
      </c>
      <c r="B17" s="121">
        <v>179254</v>
      </c>
      <c r="C17" s="135">
        <v>212010</v>
      </c>
      <c r="D17" s="64">
        <f t="shared" si="6"/>
        <v>118.2735113302911</v>
      </c>
      <c r="E17" s="74">
        <f t="shared" si="9"/>
        <v>186903</v>
      </c>
      <c r="F17" s="74">
        <f>I17+L17+O17</f>
        <v>159584</v>
      </c>
      <c r="G17" s="63">
        <f t="shared" si="2"/>
        <v>85.383327180409083</v>
      </c>
      <c r="H17" s="121">
        <v>26956</v>
      </c>
      <c r="I17" s="89">
        <v>26759</v>
      </c>
      <c r="J17" s="63">
        <f t="shared" si="8"/>
        <v>99.269179403472322</v>
      </c>
      <c r="K17" s="121">
        <f>126962+2000</f>
        <v>128962</v>
      </c>
      <c r="L17" s="89">
        <v>118255</v>
      </c>
      <c r="M17" s="63">
        <f t="shared" si="3"/>
        <v>91.697554318326326</v>
      </c>
      <c r="N17" s="121">
        <v>30985</v>
      </c>
      <c r="O17" s="89">
        <v>14570</v>
      </c>
      <c r="P17" s="63">
        <f t="shared" si="4"/>
        <v>47.022752944973377</v>
      </c>
      <c r="Q17" s="89">
        <f t="shared" si="5"/>
        <v>-7649</v>
      </c>
      <c r="R17" s="74">
        <f t="shared" si="5"/>
        <v>52426</v>
      </c>
      <c r="S17" s="39" t="s">
        <v>13</v>
      </c>
    </row>
    <row r="18" spans="1:19" ht="11.45" customHeight="1" x14ac:dyDescent="0.2">
      <c r="A18" s="31" t="s">
        <v>31</v>
      </c>
      <c r="B18" s="121">
        <v>4230</v>
      </c>
      <c r="C18" s="135">
        <v>4057</v>
      </c>
      <c r="D18" s="64">
        <f t="shared" si="6"/>
        <v>95.910165484633566</v>
      </c>
      <c r="E18" s="74">
        <f t="shared" si="9"/>
        <v>20380</v>
      </c>
      <c r="F18" s="74">
        <f t="shared" si="7"/>
        <v>11230</v>
      </c>
      <c r="G18" s="64">
        <f t="shared" si="2"/>
        <v>55.10304219823356</v>
      </c>
      <c r="H18" s="121">
        <v>4940</v>
      </c>
      <c r="I18" s="89">
        <v>4985</v>
      </c>
      <c r="J18" s="64">
        <f t="shared" si="8"/>
        <v>100.91093117408907</v>
      </c>
      <c r="K18" s="121">
        <v>1090</v>
      </c>
      <c r="L18" s="89">
        <v>353</v>
      </c>
      <c r="M18" s="64">
        <f t="shared" si="3"/>
        <v>32.38532110091743</v>
      </c>
      <c r="N18" s="121">
        <v>14350</v>
      </c>
      <c r="O18" s="89">
        <v>5892</v>
      </c>
      <c r="P18" s="63">
        <f t="shared" si="4"/>
        <v>41.059233449477354</v>
      </c>
      <c r="Q18" s="74">
        <f t="shared" si="5"/>
        <v>-16150</v>
      </c>
      <c r="R18" s="74">
        <f t="shared" si="5"/>
        <v>-7173</v>
      </c>
      <c r="S18" s="39" t="s">
        <v>13</v>
      </c>
    </row>
    <row r="19" spans="1:19" ht="11.45" customHeight="1" x14ac:dyDescent="0.2">
      <c r="A19" s="31" t="s">
        <v>46</v>
      </c>
      <c r="B19" s="121">
        <v>685000</v>
      </c>
      <c r="C19" s="135">
        <v>994400</v>
      </c>
      <c r="D19" s="64">
        <f t="shared" si="6"/>
        <v>145.16788321167883</v>
      </c>
      <c r="E19" s="74">
        <f t="shared" si="9"/>
        <v>75802</v>
      </c>
      <c r="F19" s="74">
        <f>I19+L19+O19</f>
        <v>36000</v>
      </c>
      <c r="G19" s="64">
        <f t="shared" si="2"/>
        <v>47.492150602886468</v>
      </c>
      <c r="H19" s="121">
        <v>0</v>
      </c>
      <c r="I19" s="89">
        <v>0</v>
      </c>
      <c r="J19" s="84" t="s">
        <v>13</v>
      </c>
      <c r="K19" s="121">
        <v>23332</v>
      </c>
      <c r="L19" s="89">
        <v>13941</v>
      </c>
      <c r="M19" s="64">
        <f t="shared" si="3"/>
        <v>59.7505571746957</v>
      </c>
      <c r="N19" s="121">
        <v>52470</v>
      </c>
      <c r="O19" s="89">
        <v>22059</v>
      </c>
      <c r="P19" s="63">
        <f t="shared" si="4"/>
        <v>42.041166380789022</v>
      </c>
      <c r="Q19" s="89">
        <f t="shared" si="5"/>
        <v>609198</v>
      </c>
      <c r="R19" s="74">
        <f t="shared" si="5"/>
        <v>958400</v>
      </c>
      <c r="S19" s="39">
        <f>R19*100/Q19</f>
        <v>157.32159330792288</v>
      </c>
    </row>
    <row r="20" spans="1:19" ht="11.45" customHeight="1" x14ac:dyDescent="0.2">
      <c r="A20" s="31" t="s">
        <v>19</v>
      </c>
      <c r="B20" s="121">
        <v>219450</v>
      </c>
      <c r="C20" s="136">
        <v>228238</v>
      </c>
      <c r="D20" s="64">
        <f t="shared" si="6"/>
        <v>104.00455684666211</v>
      </c>
      <c r="E20" s="74">
        <f t="shared" si="9"/>
        <v>182199</v>
      </c>
      <c r="F20" s="76">
        <f>I20+L20+O20</f>
        <v>179599</v>
      </c>
      <c r="G20" s="64">
        <f t="shared" si="2"/>
        <v>98.572988874801723</v>
      </c>
      <c r="H20" s="121">
        <v>9542</v>
      </c>
      <c r="I20" s="76">
        <v>7929</v>
      </c>
      <c r="J20" s="64">
        <f t="shared" si="8"/>
        <v>83.095787046740725</v>
      </c>
      <c r="K20" s="121">
        <v>9157</v>
      </c>
      <c r="L20" s="76">
        <v>8170</v>
      </c>
      <c r="M20" s="84">
        <f t="shared" si="3"/>
        <v>89.22136070765535</v>
      </c>
      <c r="N20" s="121">
        <v>163500</v>
      </c>
      <c r="O20" s="76">
        <v>163500</v>
      </c>
      <c r="P20" s="64">
        <f t="shared" si="4"/>
        <v>100</v>
      </c>
      <c r="Q20" s="90">
        <f t="shared" si="5"/>
        <v>37251</v>
      </c>
      <c r="R20" s="76">
        <f t="shared" si="5"/>
        <v>48639</v>
      </c>
      <c r="S20" s="50">
        <f>R20*100/Q20</f>
        <v>130.57099138278167</v>
      </c>
    </row>
    <row r="21" spans="1:19" ht="11.45" customHeight="1" x14ac:dyDescent="0.2">
      <c r="A21" s="11" t="s">
        <v>41</v>
      </c>
      <c r="B21" s="125">
        <v>11008</v>
      </c>
      <c r="C21" s="54">
        <v>11676</v>
      </c>
      <c r="D21" s="129">
        <f>C21*100/B21</f>
        <v>106.06831395348837</v>
      </c>
      <c r="E21" s="119">
        <f>H21+K21+N21</f>
        <v>75170</v>
      </c>
      <c r="F21" s="107">
        <f>I21+L21+O21</f>
        <v>58959</v>
      </c>
      <c r="G21" s="108">
        <f t="shared" si="2"/>
        <v>78.434215777570842</v>
      </c>
      <c r="H21" s="125">
        <v>600</v>
      </c>
      <c r="I21" s="107">
        <v>600</v>
      </c>
      <c r="J21" s="108">
        <f t="shared" si="8"/>
        <v>100</v>
      </c>
      <c r="K21" s="125">
        <v>2</v>
      </c>
      <c r="L21" s="107">
        <v>3</v>
      </c>
      <c r="M21" s="109">
        <f t="shared" si="3"/>
        <v>150</v>
      </c>
      <c r="N21" s="125">
        <v>74568</v>
      </c>
      <c r="O21" s="56">
        <v>58356</v>
      </c>
      <c r="P21" s="55">
        <f t="shared" si="4"/>
        <v>78.258770518184747</v>
      </c>
      <c r="Q21" s="110">
        <f t="shared" si="5"/>
        <v>-64162</v>
      </c>
      <c r="R21" s="56">
        <f t="shared" si="5"/>
        <v>-47283</v>
      </c>
      <c r="S21" s="45" t="s">
        <v>13</v>
      </c>
    </row>
    <row r="22" spans="1:19" ht="11.45" customHeight="1" x14ac:dyDescent="0.2">
      <c r="A22" s="33" t="s">
        <v>42</v>
      </c>
      <c r="B22" s="123">
        <v>1236</v>
      </c>
      <c r="C22" s="106">
        <v>21575</v>
      </c>
      <c r="D22" s="128">
        <f>C22*100/B22</f>
        <v>1745.5501618122978</v>
      </c>
      <c r="E22" s="111">
        <f>H22+K22+N22</f>
        <v>0</v>
      </c>
      <c r="F22" s="75">
        <f>I22+L22+O22</f>
        <v>4735</v>
      </c>
      <c r="G22" s="85" t="s">
        <v>13</v>
      </c>
      <c r="H22" s="123">
        <v>0</v>
      </c>
      <c r="I22" s="75">
        <v>0</v>
      </c>
      <c r="J22" s="85" t="s">
        <v>13</v>
      </c>
      <c r="K22" s="123">
        <v>0</v>
      </c>
      <c r="L22" s="75">
        <v>4735</v>
      </c>
      <c r="M22" s="85" t="s">
        <v>13</v>
      </c>
      <c r="N22" s="123">
        <v>0</v>
      </c>
      <c r="O22" s="75">
        <v>0</v>
      </c>
      <c r="P22" s="85" t="s">
        <v>13</v>
      </c>
      <c r="Q22" s="112">
        <f>B22-E22</f>
        <v>1236</v>
      </c>
      <c r="R22" s="75">
        <f t="shared" si="5"/>
        <v>16840</v>
      </c>
      <c r="S22" s="120">
        <f>R22*100/Q22</f>
        <v>1362.4595469255664</v>
      </c>
    </row>
    <row r="23" spans="1:19" ht="11.45" customHeight="1" x14ac:dyDescent="0.2">
      <c r="A23" s="34" t="s">
        <v>24</v>
      </c>
      <c r="B23" s="53"/>
      <c r="C23" s="54"/>
      <c r="D23" s="55"/>
      <c r="E23" s="56"/>
      <c r="F23" s="56"/>
      <c r="G23" s="55"/>
      <c r="H23" s="56"/>
      <c r="I23" s="56"/>
      <c r="J23" s="55"/>
      <c r="K23" s="56"/>
      <c r="L23" s="56"/>
      <c r="M23" s="55"/>
      <c r="N23" s="56"/>
      <c r="O23" s="56"/>
      <c r="P23" s="55"/>
      <c r="Q23" s="56"/>
      <c r="R23" s="56"/>
      <c r="S23" s="35"/>
    </row>
    <row r="24" spans="1:19" ht="11.45" customHeight="1" thickBot="1" x14ac:dyDescent="0.25">
      <c r="A24" s="36" t="s">
        <v>18</v>
      </c>
      <c r="B24" s="57">
        <f>SUM(B15:B23)</f>
        <v>1474358</v>
      </c>
      <c r="C24" s="61">
        <f>SUM(C15:C22)</f>
        <v>1862427</v>
      </c>
      <c r="D24" s="37">
        <f t="shared" ref="D24:D30" si="10">C24*100/B24</f>
        <v>126.32121913402308</v>
      </c>
      <c r="E24" s="60">
        <f>SUM(E15:E23)</f>
        <v>991698</v>
      </c>
      <c r="F24" s="60">
        <f>SUM(F15:F23)</f>
        <v>850764</v>
      </c>
      <c r="G24" s="37">
        <f t="shared" ref="G24:G30" si="11">F24*100/E24</f>
        <v>85.788617099157207</v>
      </c>
      <c r="H24" s="60">
        <f>SUM(H15:H23)</f>
        <v>94538</v>
      </c>
      <c r="I24" s="60">
        <f>SUM(I15:I23)</f>
        <v>91527</v>
      </c>
      <c r="J24" s="37">
        <f>I24*100/H24</f>
        <v>96.815037339482529</v>
      </c>
      <c r="K24" s="60">
        <f>SUM(K15:K23)</f>
        <v>321228</v>
      </c>
      <c r="L24" s="60">
        <f>SUM(L15:L23)</f>
        <v>268218</v>
      </c>
      <c r="M24" s="37">
        <f t="shared" ref="M24:M30" si="12">L24*100/K24</f>
        <v>83.497702566401429</v>
      </c>
      <c r="N24" s="60">
        <f>SUM(N15:N23)</f>
        <v>575932</v>
      </c>
      <c r="O24" s="60">
        <f>SUM(O15:O23)</f>
        <v>491019</v>
      </c>
      <c r="P24" s="37">
        <f>O24*100/N24</f>
        <v>85.256419160595343</v>
      </c>
      <c r="Q24" s="60">
        <f t="shared" ref="Q24:R39" si="13">B24-E24</f>
        <v>482660</v>
      </c>
      <c r="R24" s="60">
        <f>SUM(R15:R23)</f>
        <v>1011663</v>
      </c>
      <c r="S24" s="41">
        <f>R24*100/Q24</f>
        <v>209.60158289479136</v>
      </c>
    </row>
    <row r="25" spans="1:19" ht="11.45" customHeight="1" x14ac:dyDescent="0.2">
      <c r="A25" s="27" t="s">
        <v>30</v>
      </c>
      <c r="B25" s="102">
        <v>11100</v>
      </c>
      <c r="C25" s="78">
        <v>11565</v>
      </c>
      <c r="D25" s="67">
        <f t="shared" si="10"/>
        <v>104.18918918918919</v>
      </c>
      <c r="E25" s="78">
        <f>H25+K25+N25</f>
        <v>83730</v>
      </c>
      <c r="F25" s="78">
        <f t="shared" ref="E25:F40" si="14">I25+L25+O25</f>
        <v>82083</v>
      </c>
      <c r="G25" s="67">
        <f t="shared" si="11"/>
        <v>98.032963095664641</v>
      </c>
      <c r="H25" s="78">
        <v>10200</v>
      </c>
      <c r="I25" s="78">
        <v>9620</v>
      </c>
      <c r="J25" s="67">
        <f>I25*100/H25</f>
        <v>94.313725490196077</v>
      </c>
      <c r="K25" s="121">
        <v>73510</v>
      </c>
      <c r="L25" s="78">
        <v>72463</v>
      </c>
      <c r="M25" s="67">
        <f t="shared" si="12"/>
        <v>98.575703985852272</v>
      </c>
      <c r="N25" s="78">
        <v>20</v>
      </c>
      <c r="O25" s="78">
        <v>0</v>
      </c>
      <c r="P25" s="67">
        <f>O25*100/N25</f>
        <v>0</v>
      </c>
      <c r="Q25" s="78">
        <f t="shared" si="13"/>
        <v>-72630</v>
      </c>
      <c r="R25" s="78">
        <f>C25-F25</f>
        <v>-70518</v>
      </c>
      <c r="S25" s="42" t="s">
        <v>13</v>
      </c>
    </row>
    <row r="26" spans="1:19" ht="11.45" customHeight="1" x14ac:dyDescent="0.2">
      <c r="A26" s="28" t="s">
        <v>20</v>
      </c>
      <c r="B26" s="118">
        <v>11673</v>
      </c>
      <c r="C26" s="77">
        <v>19741</v>
      </c>
      <c r="D26" s="66">
        <f t="shared" si="10"/>
        <v>169.11676518461405</v>
      </c>
      <c r="E26" s="77">
        <f>H26+K26+N26</f>
        <v>117650</v>
      </c>
      <c r="F26" s="77">
        <f t="shared" si="14"/>
        <v>111252</v>
      </c>
      <c r="G26" s="66">
        <f t="shared" si="11"/>
        <v>94.561835954101142</v>
      </c>
      <c r="H26" s="77">
        <v>39000</v>
      </c>
      <c r="I26" s="77">
        <v>38791</v>
      </c>
      <c r="J26" s="66">
        <f>I26*100/H26</f>
        <v>99.464102564102561</v>
      </c>
      <c r="K26" s="123">
        <f>53650+10000+7000</f>
        <v>70650</v>
      </c>
      <c r="L26" s="77">
        <v>64562</v>
      </c>
      <c r="M26" s="66">
        <f t="shared" si="12"/>
        <v>91.382873319179055</v>
      </c>
      <c r="N26" s="77">
        <v>8000</v>
      </c>
      <c r="O26" s="77">
        <v>7899</v>
      </c>
      <c r="P26" s="66">
        <f>O26*100/N26</f>
        <v>98.737499999999997</v>
      </c>
      <c r="Q26" s="77">
        <f t="shared" si="13"/>
        <v>-105977</v>
      </c>
      <c r="R26" s="77">
        <f t="shared" si="13"/>
        <v>-91511</v>
      </c>
      <c r="S26" s="40" t="s">
        <v>13</v>
      </c>
    </row>
    <row r="27" spans="1:19" ht="11.45" customHeight="1" thickBot="1" x14ac:dyDescent="0.25">
      <c r="A27" s="36" t="s">
        <v>29</v>
      </c>
      <c r="B27" s="62">
        <f>SUM(B25:B26)</f>
        <v>22773</v>
      </c>
      <c r="C27" s="60">
        <f>SUM(C25:C26)</f>
        <v>31306</v>
      </c>
      <c r="D27" s="37">
        <f t="shared" si="10"/>
        <v>137.46981074078954</v>
      </c>
      <c r="E27" s="60">
        <f t="shared" si="14"/>
        <v>201380</v>
      </c>
      <c r="F27" s="60">
        <f t="shared" si="14"/>
        <v>193335</v>
      </c>
      <c r="G27" s="37">
        <f t="shared" si="11"/>
        <v>96.005065051147085</v>
      </c>
      <c r="H27" s="60">
        <f>SUM(H25:H26)</f>
        <v>49200</v>
      </c>
      <c r="I27" s="60">
        <f>SUM(I25:I26)</f>
        <v>48411</v>
      </c>
      <c r="J27" s="37">
        <f>I27*100/H27</f>
        <v>98.396341463414629</v>
      </c>
      <c r="K27" s="60">
        <f>SUM(K25:K26)</f>
        <v>144160</v>
      </c>
      <c r="L27" s="60">
        <f>SUM(L25:L26)</f>
        <v>137025</v>
      </c>
      <c r="M27" s="37">
        <f t="shared" si="12"/>
        <v>95.050638179800217</v>
      </c>
      <c r="N27" s="60">
        <f>SUM(N25:N26)</f>
        <v>8020</v>
      </c>
      <c r="O27" s="60">
        <f>SUM(O25:O26)</f>
        <v>7899</v>
      </c>
      <c r="P27" s="37">
        <f>O27*100/N27</f>
        <v>98.491271820448873</v>
      </c>
      <c r="Q27" s="60">
        <f t="shared" si="13"/>
        <v>-178607</v>
      </c>
      <c r="R27" s="60">
        <f t="shared" si="13"/>
        <v>-162029</v>
      </c>
      <c r="S27" s="41" t="s">
        <v>13</v>
      </c>
    </row>
    <row r="28" spans="1:19" ht="11.45" customHeight="1" thickBot="1" x14ac:dyDescent="0.25">
      <c r="A28" s="51" t="s">
        <v>35</v>
      </c>
      <c r="B28" s="79">
        <v>50</v>
      </c>
      <c r="C28" s="79">
        <v>0</v>
      </c>
      <c r="D28" s="68">
        <f t="shared" si="10"/>
        <v>0</v>
      </c>
      <c r="E28" s="79">
        <f t="shared" si="14"/>
        <v>50</v>
      </c>
      <c r="F28" s="79">
        <f>I28+L28+O28</f>
        <v>0</v>
      </c>
      <c r="G28" s="68">
        <f t="shared" si="11"/>
        <v>0</v>
      </c>
      <c r="H28" s="79">
        <v>0</v>
      </c>
      <c r="I28" s="79">
        <v>0</v>
      </c>
      <c r="J28" s="83" t="s">
        <v>13</v>
      </c>
      <c r="K28" s="79">
        <v>50</v>
      </c>
      <c r="L28" s="79">
        <v>0</v>
      </c>
      <c r="M28" s="68">
        <f t="shared" si="12"/>
        <v>0</v>
      </c>
      <c r="N28" s="79">
        <v>0</v>
      </c>
      <c r="O28" s="79">
        <v>0</v>
      </c>
      <c r="P28" s="83" t="s">
        <v>13</v>
      </c>
      <c r="Q28" s="79">
        <f t="shared" si="13"/>
        <v>0</v>
      </c>
      <c r="R28" s="79">
        <f t="shared" si="13"/>
        <v>0</v>
      </c>
      <c r="S28" s="94" t="s">
        <v>13</v>
      </c>
    </row>
    <row r="29" spans="1:19" ht="11.45" customHeight="1" x14ac:dyDescent="0.2">
      <c r="A29" s="52" t="s">
        <v>45</v>
      </c>
      <c r="B29" s="74">
        <v>388199</v>
      </c>
      <c r="C29" s="74">
        <v>396167</v>
      </c>
      <c r="D29" s="63">
        <f t="shared" si="10"/>
        <v>102.05255551920536</v>
      </c>
      <c r="E29" s="74">
        <f t="shared" si="14"/>
        <v>31320</v>
      </c>
      <c r="F29" s="74">
        <f>I29+L29+O29</f>
        <v>12964</v>
      </c>
      <c r="G29" s="63">
        <f t="shared" si="11"/>
        <v>41.392081736909326</v>
      </c>
      <c r="H29" s="124">
        <v>49</v>
      </c>
      <c r="I29" s="74">
        <v>91</v>
      </c>
      <c r="J29" s="70">
        <f>I29*100/H29</f>
        <v>185.71428571428572</v>
      </c>
      <c r="K29" s="74">
        <v>3061</v>
      </c>
      <c r="L29" s="74">
        <v>1415</v>
      </c>
      <c r="M29" s="63">
        <f t="shared" si="12"/>
        <v>46.226723293041488</v>
      </c>
      <c r="N29" s="74">
        <v>28210</v>
      </c>
      <c r="O29" s="74">
        <v>11458</v>
      </c>
      <c r="P29" s="63">
        <f>O29*100/N29</f>
        <v>40.616802552286423</v>
      </c>
      <c r="Q29" s="74">
        <f t="shared" si="13"/>
        <v>356879</v>
      </c>
      <c r="R29" s="74">
        <f>C29-F29</f>
        <v>383203</v>
      </c>
      <c r="S29" s="30">
        <f t="shared" ref="S29:S34" si="15">R29*100/Q29</f>
        <v>107.37616951403697</v>
      </c>
    </row>
    <row r="30" spans="1:19" ht="11.45" customHeight="1" x14ac:dyDescent="0.2">
      <c r="A30" s="31" t="s">
        <v>38</v>
      </c>
      <c r="B30" s="76">
        <v>2188919</v>
      </c>
      <c r="C30" s="76">
        <v>2188919</v>
      </c>
      <c r="D30" s="64">
        <f t="shared" si="10"/>
        <v>100</v>
      </c>
      <c r="E30" s="76">
        <f t="shared" si="14"/>
        <v>43000</v>
      </c>
      <c r="F30" s="76">
        <f t="shared" si="14"/>
        <v>30803</v>
      </c>
      <c r="G30" s="64">
        <f t="shared" si="11"/>
        <v>71.634883720930233</v>
      </c>
      <c r="H30" s="121">
        <v>0</v>
      </c>
      <c r="I30" s="76">
        <v>0</v>
      </c>
      <c r="J30" s="84" t="s">
        <v>13</v>
      </c>
      <c r="K30" s="76">
        <v>43000</v>
      </c>
      <c r="L30" s="76">
        <v>30803</v>
      </c>
      <c r="M30" s="64">
        <f t="shared" si="12"/>
        <v>71.634883720930233</v>
      </c>
      <c r="N30" s="76">
        <v>0</v>
      </c>
      <c r="O30" s="76">
        <v>0</v>
      </c>
      <c r="P30" s="84" t="s">
        <v>13</v>
      </c>
      <c r="Q30" s="76">
        <f t="shared" si="13"/>
        <v>2145919</v>
      </c>
      <c r="R30" s="74">
        <f t="shared" si="13"/>
        <v>2158116</v>
      </c>
      <c r="S30" s="32">
        <f t="shared" si="15"/>
        <v>100.56838119239356</v>
      </c>
    </row>
    <row r="31" spans="1:19" ht="11.45" customHeight="1" x14ac:dyDescent="0.2">
      <c r="A31" s="43" t="s">
        <v>40</v>
      </c>
      <c r="B31" s="74">
        <v>270000</v>
      </c>
      <c r="C31" s="89">
        <v>424611</v>
      </c>
      <c r="D31" s="63">
        <f>C31*100/B31</f>
        <v>157.26333333333332</v>
      </c>
      <c r="E31" s="74">
        <f t="shared" si="14"/>
        <v>30000</v>
      </c>
      <c r="F31" s="74">
        <f t="shared" si="14"/>
        <v>29402</v>
      </c>
      <c r="G31" s="63">
        <f>F31*100/E31</f>
        <v>98.006666666666661</v>
      </c>
      <c r="H31" s="121">
        <v>0</v>
      </c>
      <c r="I31" s="89">
        <v>0</v>
      </c>
      <c r="J31" s="70" t="s">
        <v>13</v>
      </c>
      <c r="K31" s="74">
        <f>28500+1500</f>
        <v>30000</v>
      </c>
      <c r="L31" s="89">
        <v>29402</v>
      </c>
      <c r="M31" s="63">
        <f>L31*100/K31</f>
        <v>98.006666666666661</v>
      </c>
      <c r="N31" s="74">
        <v>0</v>
      </c>
      <c r="O31" s="89">
        <v>0</v>
      </c>
      <c r="P31" s="70" t="s">
        <v>13</v>
      </c>
      <c r="Q31" s="74">
        <f t="shared" si="13"/>
        <v>240000</v>
      </c>
      <c r="R31" s="74">
        <f t="shared" si="13"/>
        <v>395209</v>
      </c>
      <c r="S31" s="30">
        <f t="shared" si="15"/>
        <v>164.67041666666665</v>
      </c>
    </row>
    <row r="32" spans="1:19" ht="11.45" customHeight="1" x14ac:dyDescent="0.2">
      <c r="A32" s="33" t="s">
        <v>39</v>
      </c>
      <c r="B32" s="75">
        <v>28765</v>
      </c>
      <c r="C32" s="112">
        <v>46394</v>
      </c>
      <c r="D32" s="65">
        <f>C32*100/B32</f>
        <v>161.28628541630454</v>
      </c>
      <c r="E32" s="75">
        <f t="shared" si="14"/>
        <v>1500</v>
      </c>
      <c r="F32" s="75">
        <f t="shared" si="14"/>
        <v>501</v>
      </c>
      <c r="G32" s="65">
        <f>F32*100/E32</f>
        <v>33.4</v>
      </c>
      <c r="H32" s="123">
        <v>0</v>
      </c>
      <c r="I32" s="112">
        <v>0</v>
      </c>
      <c r="J32" s="85" t="s">
        <v>13</v>
      </c>
      <c r="K32" s="75">
        <v>1500</v>
      </c>
      <c r="L32" s="112">
        <v>501</v>
      </c>
      <c r="M32" s="65">
        <f>L32*100/K32</f>
        <v>33.4</v>
      </c>
      <c r="N32" s="75">
        <v>0</v>
      </c>
      <c r="O32" s="112">
        <v>0</v>
      </c>
      <c r="P32" s="85" t="s">
        <v>13</v>
      </c>
      <c r="Q32" s="75">
        <f t="shared" si="13"/>
        <v>27265</v>
      </c>
      <c r="R32" s="106">
        <f t="shared" si="13"/>
        <v>45893</v>
      </c>
      <c r="S32" s="92">
        <f t="shared" si="15"/>
        <v>168.32202457362919</v>
      </c>
    </row>
    <row r="33" spans="1:20" ht="11.45" customHeight="1" x14ac:dyDescent="0.2">
      <c r="A33" s="29" t="s">
        <v>37</v>
      </c>
      <c r="B33" s="80">
        <v>712339</v>
      </c>
      <c r="C33" s="133">
        <v>243599</v>
      </c>
      <c r="D33" s="69">
        <f>C33*100/B33</f>
        <v>34.197060669147696</v>
      </c>
      <c r="E33" s="80">
        <f t="shared" si="14"/>
        <v>3500</v>
      </c>
      <c r="F33" s="80">
        <f>I33+L33+O33</f>
        <v>3768</v>
      </c>
      <c r="G33" s="104">
        <f>F33/E33*100</f>
        <v>107.65714285714284</v>
      </c>
      <c r="H33" s="124">
        <v>0</v>
      </c>
      <c r="I33" s="133">
        <v>0</v>
      </c>
      <c r="J33" s="86" t="s">
        <v>13</v>
      </c>
      <c r="K33" s="80">
        <v>3500</v>
      </c>
      <c r="L33" s="133">
        <v>3768</v>
      </c>
      <c r="M33" s="140">
        <f>L33*100/K33</f>
        <v>107.65714285714286</v>
      </c>
      <c r="N33" s="80">
        <v>0</v>
      </c>
      <c r="O33" s="133">
        <v>0</v>
      </c>
      <c r="P33" s="86" t="s">
        <v>13</v>
      </c>
      <c r="Q33" s="80">
        <f t="shared" si="13"/>
        <v>708839</v>
      </c>
      <c r="R33" s="74">
        <f t="shared" si="13"/>
        <v>239831</v>
      </c>
      <c r="S33" s="30">
        <f t="shared" si="15"/>
        <v>33.834340379126992</v>
      </c>
    </row>
    <row r="34" spans="1:20" ht="11.45" customHeight="1" x14ac:dyDescent="0.2">
      <c r="A34" s="29" t="s">
        <v>33</v>
      </c>
      <c r="B34" s="74">
        <v>65000</v>
      </c>
      <c r="C34" s="89">
        <v>64713</v>
      </c>
      <c r="D34" s="63">
        <f>C34*100/B34</f>
        <v>99.558461538461543</v>
      </c>
      <c r="E34" s="74">
        <f t="shared" si="14"/>
        <v>3600</v>
      </c>
      <c r="F34" s="74">
        <f t="shared" si="14"/>
        <v>3582</v>
      </c>
      <c r="G34" s="63">
        <f t="shared" ref="G34:G40" si="16">F34*100/E34</f>
        <v>99.5</v>
      </c>
      <c r="H34" s="121">
        <v>3600</v>
      </c>
      <c r="I34" s="89">
        <v>3582</v>
      </c>
      <c r="J34" s="63">
        <f>I34*100/H34</f>
        <v>99.5</v>
      </c>
      <c r="K34" s="74">
        <v>0</v>
      </c>
      <c r="L34" s="89">
        <v>0</v>
      </c>
      <c r="M34" s="70" t="s">
        <v>13</v>
      </c>
      <c r="N34" s="74">
        <v>0</v>
      </c>
      <c r="O34" s="89">
        <v>0</v>
      </c>
      <c r="P34" s="70" t="s">
        <v>13</v>
      </c>
      <c r="Q34" s="74">
        <f t="shared" si="13"/>
        <v>61400</v>
      </c>
      <c r="R34" s="74">
        <f t="shared" si="13"/>
        <v>61131</v>
      </c>
      <c r="S34" s="30">
        <f t="shared" si="15"/>
        <v>99.561889250814332</v>
      </c>
    </row>
    <row r="35" spans="1:20" ht="11.45" customHeight="1" x14ac:dyDescent="0.2">
      <c r="A35" s="33" t="s">
        <v>44</v>
      </c>
      <c r="B35" s="77">
        <v>31940</v>
      </c>
      <c r="C35" s="137">
        <v>49606</v>
      </c>
      <c r="D35" s="66">
        <f>C35*100/B35</f>
        <v>155.30995616781465</v>
      </c>
      <c r="E35" s="77">
        <f t="shared" si="14"/>
        <v>11361</v>
      </c>
      <c r="F35" s="77">
        <f>I35+L35+O35</f>
        <v>11640</v>
      </c>
      <c r="G35" s="66">
        <f t="shared" si="16"/>
        <v>102.45576973857935</v>
      </c>
      <c r="H35" s="126">
        <v>0</v>
      </c>
      <c r="I35" s="137">
        <v>0</v>
      </c>
      <c r="J35" s="87" t="s">
        <v>13</v>
      </c>
      <c r="K35" s="77">
        <v>11361</v>
      </c>
      <c r="L35" s="137">
        <f>1704+9936</f>
        <v>11640</v>
      </c>
      <c r="M35" s="66">
        <f t="shared" ref="M35:M40" si="17">L35*100/K35</f>
        <v>102.45576973857935</v>
      </c>
      <c r="N35" s="77">
        <v>0</v>
      </c>
      <c r="O35" s="137">
        <v>0</v>
      </c>
      <c r="P35" s="82" t="s">
        <v>13</v>
      </c>
      <c r="Q35" s="77">
        <f>B35-E35</f>
        <v>20579</v>
      </c>
      <c r="R35" s="113">
        <f t="shared" si="13"/>
        <v>37966</v>
      </c>
      <c r="S35" s="44">
        <f>R35*100/Q35</f>
        <v>184.48904222751349</v>
      </c>
    </row>
    <row r="36" spans="1:20" ht="11.45" customHeight="1" x14ac:dyDescent="0.2">
      <c r="A36" s="11" t="s">
        <v>43</v>
      </c>
      <c r="B36" s="74">
        <v>0</v>
      </c>
      <c r="C36" s="89">
        <v>0</v>
      </c>
      <c r="D36" s="70" t="s">
        <v>13</v>
      </c>
      <c r="E36" s="74">
        <f t="shared" si="14"/>
        <v>798000</v>
      </c>
      <c r="F36" s="74">
        <f t="shared" si="14"/>
        <v>996480</v>
      </c>
      <c r="G36" s="70">
        <f t="shared" si="16"/>
        <v>124.87218045112782</v>
      </c>
      <c r="H36" s="124">
        <v>0</v>
      </c>
      <c r="I36" s="89">
        <v>0</v>
      </c>
      <c r="J36" s="70" t="s">
        <v>13</v>
      </c>
      <c r="K36" s="74">
        <v>798000</v>
      </c>
      <c r="L36" s="89">
        <v>996480</v>
      </c>
      <c r="M36" s="70">
        <f t="shared" si="17"/>
        <v>124.87218045112782</v>
      </c>
      <c r="N36" s="74">
        <v>0</v>
      </c>
      <c r="O36" s="89">
        <v>0</v>
      </c>
      <c r="P36" s="70" t="s">
        <v>13</v>
      </c>
      <c r="Q36" s="74">
        <f t="shared" ref="Q36:R40" si="18">B36-E36</f>
        <v>-798000</v>
      </c>
      <c r="R36" s="74">
        <f t="shared" si="13"/>
        <v>-996480</v>
      </c>
      <c r="S36" s="39" t="s">
        <v>13</v>
      </c>
    </row>
    <row r="37" spans="1:20" ht="11.45" customHeight="1" x14ac:dyDescent="0.2">
      <c r="A37" s="31" t="s">
        <v>27</v>
      </c>
      <c r="B37" s="74">
        <v>0</v>
      </c>
      <c r="C37" s="89">
        <v>0</v>
      </c>
      <c r="D37" s="70" t="s">
        <v>13</v>
      </c>
      <c r="E37" s="74">
        <f t="shared" si="14"/>
        <v>8700</v>
      </c>
      <c r="F37" s="74">
        <f t="shared" si="14"/>
        <v>8</v>
      </c>
      <c r="G37" s="63">
        <f t="shared" si="16"/>
        <v>9.1954022988505746E-2</v>
      </c>
      <c r="H37" s="121">
        <v>0</v>
      </c>
      <c r="I37" s="89">
        <v>0</v>
      </c>
      <c r="J37" s="70" t="s">
        <v>13</v>
      </c>
      <c r="K37" s="74">
        <v>8700</v>
      </c>
      <c r="L37" s="89">
        <v>8</v>
      </c>
      <c r="M37" s="63">
        <f t="shared" si="17"/>
        <v>9.1954022988505746E-2</v>
      </c>
      <c r="N37" s="74">
        <v>0</v>
      </c>
      <c r="O37" s="89">
        <v>0</v>
      </c>
      <c r="P37" s="70" t="s">
        <v>13</v>
      </c>
      <c r="Q37" s="74">
        <f t="shared" si="18"/>
        <v>-8700</v>
      </c>
      <c r="R37" s="74">
        <f t="shared" si="13"/>
        <v>-8</v>
      </c>
      <c r="S37" s="39" t="s">
        <v>13</v>
      </c>
    </row>
    <row r="38" spans="1:20" ht="11.45" customHeight="1" x14ac:dyDescent="0.2">
      <c r="A38" s="31" t="s">
        <v>28</v>
      </c>
      <c r="B38" s="74">
        <v>300000</v>
      </c>
      <c r="C38" s="89">
        <v>483291</v>
      </c>
      <c r="D38" s="63">
        <f>C38*100/B38</f>
        <v>161.09700000000001</v>
      </c>
      <c r="E38" s="74">
        <f t="shared" si="14"/>
        <v>571000</v>
      </c>
      <c r="F38" s="74">
        <f t="shared" si="14"/>
        <v>612501</v>
      </c>
      <c r="G38" s="63">
        <f t="shared" si="16"/>
        <v>107.26812609457093</v>
      </c>
      <c r="H38" s="121">
        <v>0</v>
      </c>
      <c r="I38" s="89">
        <v>0</v>
      </c>
      <c r="J38" s="70" t="s">
        <v>13</v>
      </c>
      <c r="K38" s="74">
        <v>571000</v>
      </c>
      <c r="L38" s="89">
        <v>612501</v>
      </c>
      <c r="M38" s="63">
        <f t="shared" si="17"/>
        <v>107.26812609457093</v>
      </c>
      <c r="N38" s="74">
        <v>0</v>
      </c>
      <c r="O38" s="89">
        <v>0</v>
      </c>
      <c r="P38" s="70" t="s">
        <v>13</v>
      </c>
      <c r="Q38" s="74">
        <f t="shared" si="18"/>
        <v>-271000</v>
      </c>
      <c r="R38" s="74">
        <f t="shared" si="13"/>
        <v>-129210</v>
      </c>
      <c r="S38" s="39" t="s">
        <v>13</v>
      </c>
    </row>
    <row r="39" spans="1:20" ht="11.45" customHeight="1" x14ac:dyDescent="0.2">
      <c r="A39" s="11" t="s">
        <v>23</v>
      </c>
      <c r="B39" s="56">
        <v>0</v>
      </c>
      <c r="C39" s="110">
        <v>0</v>
      </c>
      <c r="D39" s="71" t="s">
        <v>13</v>
      </c>
      <c r="E39" s="56">
        <f t="shared" si="14"/>
        <v>40000</v>
      </c>
      <c r="F39" s="56">
        <f t="shared" si="14"/>
        <v>11720</v>
      </c>
      <c r="G39" s="71">
        <f t="shared" si="16"/>
        <v>29.3</v>
      </c>
      <c r="H39" s="121">
        <v>0</v>
      </c>
      <c r="I39" s="110">
        <v>0</v>
      </c>
      <c r="J39" s="71" t="s">
        <v>13</v>
      </c>
      <c r="K39" s="56">
        <v>40000</v>
      </c>
      <c r="L39" s="110">
        <v>11720</v>
      </c>
      <c r="M39" s="63">
        <f t="shared" si="17"/>
        <v>29.3</v>
      </c>
      <c r="N39" s="56">
        <v>0</v>
      </c>
      <c r="O39" s="110">
        <v>0</v>
      </c>
      <c r="P39" s="71" t="s">
        <v>13</v>
      </c>
      <c r="Q39" s="56">
        <f t="shared" si="18"/>
        <v>-40000</v>
      </c>
      <c r="R39" s="74">
        <f t="shared" si="13"/>
        <v>-11720</v>
      </c>
      <c r="S39" s="45" t="s">
        <v>13</v>
      </c>
    </row>
    <row r="40" spans="1:20" ht="11.45" customHeight="1" thickBot="1" x14ac:dyDescent="0.25">
      <c r="A40" s="46" t="s">
        <v>50</v>
      </c>
      <c r="B40" s="81">
        <v>0</v>
      </c>
      <c r="C40" s="91">
        <v>0</v>
      </c>
      <c r="D40" s="72" t="s">
        <v>13</v>
      </c>
      <c r="E40" s="81">
        <f>H40+K40+N40</f>
        <v>1657</v>
      </c>
      <c r="F40" s="81">
        <f t="shared" si="14"/>
        <v>0</v>
      </c>
      <c r="G40" s="73">
        <f t="shared" si="16"/>
        <v>0</v>
      </c>
      <c r="H40" s="127">
        <v>0</v>
      </c>
      <c r="I40" s="91">
        <v>0</v>
      </c>
      <c r="J40" s="72" t="s">
        <v>13</v>
      </c>
      <c r="K40" s="81">
        <f>3000-1500</f>
        <v>1500</v>
      </c>
      <c r="L40" s="91">
        <v>0</v>
      </c>
      <c r="M40" s="73">
        <f t="shared" si="17"/>
        <v>0</v>
      </c>
      <c r="N40" s="81">
        <v>157</v>
      </c>
      <c r="O40" s="91">
        <v>0</v>
      </c>
      <c r="P40" s="73">
        <f>O40*100/N40</f>
        <v>0</v>
      </c>
      <c r="Q40" s="81">
        <f t="shared" si="18"/>
        <v>-1657</v>
      </c>
      <c r="R40" s="114">
        <f t="shared" si="18"/>
        <v>0</v>
      </c>
      <c r="S40" s="47" t="s">
        <v>13</v>
      </c>
    </row>
    <row r="41" spans="1:20" ht="11.45" customHeight="1" x14ac:dyDescent="0.2">
      <c r="A41" s="34" t="s">
        <v>52</v>
      </c>
      <c r="B41" s="56"/>
      <c r="C41" s="56"/>
      <c r="D41" s="55"/>
      <c r="E41" s="98"/>
      <c r="F41" s="98"/>
      <c r="G41" s="97"/>
      <c r="H41" s="98"/>
      <c r="I41" s="98"/>
      <c r="J41" s="97"/>
      <c r="K41" s="98"/>
      <c r="L41" s="98"/>
      <c r="M41" s="97"/>
      <c r="N41" s="98"/>
      <c r="O41" s="98"/>
      <c r="P41" s="97"/>
      <c r="Q41" s="98"/>
      <c r="R41" s="98"/>
      <c r="S41" s="99"/>
    </row>
    <row r="42" spans="1:20" ht="11.45" customHeight="1" thickBot="1" x14ac:dyDescent="0.25">
      <c r="A42" s="36" t="s">
        <v>53</v>
      </c>
      <c r="B42" s="60">
        <f>B14+B24+B27+B28+B29+B30+B31+B32+B33+B34+B35+B36+B37+B38+B39+B40</f>
        <v>5896952</v>
      </c>
      <c r="C42" s="60">
        <f>C14+C24+C27+C28+C29+C30+C31+C32+C33+C34+C35+C36+C37+C38+C39+C40</f>
        <v>6290872</v>
      </c>
      <c r="D42" s="37">
        <f>C42*100/B42</f>
        <v>106.68006115701806</v>
      </c>
      <c r="E42" s="60">
        <f>E14+E24+E27+E28+E29+E30+E31+E32+E33+E34+E35+E36+E37+E38+E39+E40</f>
        <v>3121591</v>
      </c>
      <c r="F42" s="60">
        <f>F14+F24+F27+F28+F29+F30+F31+F32+F33+F34+F35+F36+F37+F38+F39+F40</f>
        <v>3103292</v>
      </c>
      <c r="G42" s="37">
        <f>F42*100/E42</f>
        <v>99.413792517982017</v>
      </c>
      <c r="H42" s="60">
        <f>H14+H24+H27+H28+H29+H30+H31+H32+H33+H34+H35+H36+H37+H38+H39+H40</f>
        <v>171367</v>
      </c>
      <c r="I42" s="60">
        <f>I14+I24+I27+I28+I29+I30+I31+I32+I33+I34+I35+I36+I37+I38+I39+I40</f>
        <v>165019</v>
      </c>
      <c r="J42" s="37">
        <f>I42*100/H42</f>
        <v>96.295669527972123</v>
      </c>
      <c r="K42" s="60">
        <f>K14+K24+K27+K28+K29+K30+K31+K32+K33+K34+K35+K36+K37+K38+K39+K40</f>
        <v>2121731</v>
      </c>
      <c r="L42" s="60">
        <f>L14+L24+L27+L28+L29+L30+L31+L32+L33+L34+L35+L36+L37+L38+L39+L40</f>
        <v>2215618</v>
      </c>
      <c r="M42" s="37">
        <f>L42*100/K42</f>
        <v>104.42501900570808</v>
      </c>
      <c r="N42" s="60">
        <f>N14+N24+N27+N28+N29+N30+N31+N32+N33+N34+N35+N36+N37+N38+N39+N40</f>
        <v>828493</v>
      </c>
      <c r="O42" s="60">
        <f>O14+O24+O27+O28+O29+O30+O31+O32+O33+O34+O35+O36+O37+O38+O39+O40</f>
        <v>722655</v>
      </c>
      <c r="P42" s="37">
        <f>O42*100/N42</f>
        <v>87.225239078664515</v>
      </c>
      <c r="Q42" s="60">
        <f>Q14+Q24+Q27+Q28+Q29+Q30+Q31+Q32+Q33+Q34+Q35+Q36+Q37+Q38+Q39+Q40</f>
        <v>2775361</v>
      </c>
      <c r="R42" s="60">
        <f>R14+R24+R27+R28+R29+R30+R31+R32+R33+R34+R35+R36+R37+R38+R39+R40</f>
        <v>3187580</v>
      </c>
      <c r="S42" s="38">
        <f>R42*100/Q42</f>
        <v>114.85280653579841</v>
      </c>
      <c r="T42" s="93"/>
    </row>
    <row r="43" spans="1:20" ht="11.45" customHeight="1" x14ac:dyDescent="0.2">
      <c r="A43" s="27" t="s">
        <v>21</v>
      </c>
      <c r="B43" s="131">
        <v>660521</v>
      </c>
      <c r="C43" s="138">
        <v>776969</v>
      </c>
      <c r="D43" s="67">
        <f>C43*100/B43</f>
        <v>117.6297195698547</v>
      </c>
      <c r="E43" s="102">
        <f t="shared" ref="E43:E44" si="19">H43+K43+N43</f>
        <v>660521</v>
      </c>
      <c r="F43" s="78">
        <f>I43+L43+O43</f>
        <v>776969</v>
      </c>
      <c r="G43" s="67">
        <f>F43*100/E43</f>
        <v>117.6297195698547</v>
      </c>
      <c r="H43" s="103">
        <v>0</v>
      </c>
      <c r="I43" s="103">
        <v>0</v>
      </c>
      <c r="J43" s="101" t="s">
        <v>13</v>
      </c>
      <c r="K43" s="103">
        <v>660521</v>
      </c>
      <c r="L43" s="103">
        <v>776969</v>
      </c>
      <c r="M43" s="67">
        <f>L43*100/K43</f>
        <v>117.6297195698547</v>
      </c>
      <c r="N43" s="103">
        <v>0</v>
      </c>
      <c r="O43" s="103">
        <v>0</v>
      </c>
      <c r="P43" s="88" t="s">
        <v>13</v>
      </c>
      <c r="Q43" s="78">
        <f>B43-E43</f>
        <v>0</v>
      </c>
      <c r="R43" s="78">
        <f>C43-F43</f>
        <v>0</v>
      </c>
      <c r="S43" s="42" t="s">
        <v>13</v>
      </c>
    </row>
    <row r="44" spans="1:20" ht="12" customHeight="1" thickBot="1" x14ac:dyDescent="0.25">
      <c r="A44" s="46" t="s">
        <v>34</v>
      </c>
      <c r="B44" s="132">
        <v>0</v>
      </c>
      <c r="C44" s="139">
        <v>0</v>
      </c>
      <c r="D44" s="72" t="s">
        <v>13</v>
      </c>
      <c r="E44" s="81">
        <f t="shared" si="19"/>
        <v>787485</v>
      </c>
      <c r="F44" s="81">
        <f>I44+L44+O44</f>
        <v>619370</v>
      </c>
      <c r="G44" s="73">
        <f>F44*100/E44</f>
        <v>78.651656856956009</v>
      </c>
      <c r="H44" s="91">
        <v>0</v>
      </c>
      <c r="I44" s="91">
        <v>0</v>
      </c>
      <c r="J44" s="100" t="s">
        <v>13</v>
      </c>
      <c r="K44" s="91">
        <v>787485</v>
      </c>
      <c r="L44" s="91">
        <v>619370</v>
      </c>
      <c r="M44" s="73">
        <f>L44*100/K44</f>
        <v>78.651656856956009</v>
      </c>
      <c r="N44" s="91">
        <v>0</v>
      </c>
      <c r="O44" s="91">
        <v>0</v>
      </c>
      <c r="P44" s="72" t="s">
        <v>13</v>
      </c>
      <c r="Q44" s="91">
        <f>B44-E44</f>
        <v>-787485</v>
      </c>
      <c r="R44" s="81">
        <f>C44-F44</f>
        <v>-619370</v>
      </c>
      <c r="S44" s="47" t="s">
        <v>13</v>
      </c>
    </row>
    <row r="45" spans="1:20" ht="13.5" thickBot="1" x14ac:dyDescent="0.25">
      <c r="A45" s="36" t="s">
        <v>22</v>
      </c>
      <c r="B45" s="48">
        <f>B42+B43+B44</f>
        <v>6557473</v>
      </c>
      <c r="C45" s="49">
        <f>C42+C43+C44</f>
        <v>7067841</v>
      </c>
      <c r="D45" s="37">
        <f>C45*100/B45</f>
        <v>107.78299811528008</v>
      </c>
      <c r="E45" s="48">
        <f>E42+E43+E44</f>
        <v>4569597</v>
      </c>
      <c r="F45" s="49">
        <f>F42+F43+F44</f>
        <v>4499631</v>
      </c>
      <c r="G45" s="37">
        <f>F45*100/E45</f>
        <v>98.468880297321618</v>
      </c>
      <c r="H45" s="48">
        <f>H42+H43+H44</f>
        <v>171367</v>
      </c>
      <c r="I45" s="49">
        <f>I42+I43+I44</f>
        <v>165019</v>
      </c>
      <c r="J45" s="37">
        <f>I45*100/H45</f>
        <v>96.295669527972123</v>
      </c>
      <c r="K45" s="48">
        <f>K42+K43+K44</f>
        <v>3569737</v>
      </c>
      <c r="L45" s="49">
        <f>L42+L43+L44</f>
        <v>3611957</v>
      </c>
      <c r="M45" s="37">
        <f>L45*100/K45</f>
        <v>101.18272018358775</v>
      </c>
      <c r="N45" s="48">
        <f>N42+N43+N44</f>
        <v>828493</v>
      </c>
      <c r="O45" s="49">
        <f>O42+O43+O44</f>
        <v>722655</v>
      </c>
      <c r="P45" s="37">
        <f>O45*100/N45</f>
        <v>87.225239078664515</v>
      </c>
      <c r="Q45" s="48">
        <f>Q42+Q43+Q44</f>
        <v>1987876</v>
      </c>
      <c r="R45" s="49">
        <f>R42+R43+R44</f>
        <v>2568210</v>
      </c>
      <c r="S45" s="38">
        <f>R45*100/Q45</f>
        <v>129.19367203990592</v>
      </c>
    </row>
    <row r="46" spans="1:20" ht="12" customHeight="1" x14ac:dyDescent="0.2">
      <c r="A46" s="1"/>
      <c r="C46" s="93"/>
    </row>
    <row r="47" spans="1:20" x14ac:dyDescent="0.2">
      <c r="A47" s="130"/>
      <c r="C47" s="93"/>
      <c r="Q47" s="116"/>
      <c r="R47" s="115"/>
    </row>
    <row r="48" spans="1:20" x14ac:dyDescent="0.2">
      <c r="A48" s="130"/>
      <c r="B48" s="93"/>
      <c r="C48" s="117"/>
      <c r="N48" s="1"/>
      <c r="Q48" s="115"/>
    </row>
    <row r="49" spans="1:17" x14ac:dyDescent="0.2">
      <c r="A49" s="130"/>
      <c r="B49" s="93"/>
      <c r="C49" s="1"/>
      <c r="Q49" s="115"/>
    </row>
    <row r="50" spans="1:17" x14ac:dyDescent="0.2">
      <c r="A50" s="130"/>
      <c r="C50" s="117"/>
      <c r="Q50" s="115"/>
    </row>
    <row r="51" spans="1:17" x14ac:dyDescent="0.2">
      <c r="A51" s="130"/>
      <c r="B51" s="117"/>
    </row>
    <row r="52" spans="1:17" x14ac:dyDescent="0.2">
      <c r="A52" s="130"/>
      <c r="B52" s="117"/>
      <c r="Q52" s="93"/>
    </row>
    <row r="53" spans="1:17" x14ac:dyDescent="0.2">
      <c r="A53" s="130"/>
      <c r="B53" s="117"/>
      <c r="C53" s="93"/>
    </row>
    <row r="54" spans="1:17" x14ac:dyDescent="0.2">
      <c r="A54" s="130"/>
      <c r="B54" s="117"/>
    </row>
    <row r="55" spans="1:17" x14ac:dyDescent="0.2">
      <c r="A55" s="130"/>
      <c r="B55" s="117"/>
    </row>
    <row r="56" spans="1:17" x14ac:dyDescent="0.2">
      <c r="A56" s="130"/>
      <c r="B56" s="117"/>
    </row>
    <row r="62" spans="1:17" x14ac:dyDescent="0.2">
      <c r="B62" s="93"/>
    </row>
  </sheetData>
  <mergeCells count="1">
    <mergeCell ref="B5:D5"/>
  </mergeCells>
  <pageMargins left="0.59055118110236227" right="0.59055118110236227" top="0.59055118110236227" bottom="0.59055118110236227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Výn. a Nákl.(4.Q)</vt:lpstr>
      <vt:lpstr>'Tab. Výn. a Nákl.(4.Q)'!Oblast_tisku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Rada zastupitelstva MHMP (MHMP)</cp:lastModifiedBy>
  <cp:lastPrinted>2019-03-12T08:14:04Z</cp:lastPrinted>
  <dcterms:created xsi:type="dcterms:W3CDTF">1997-01-24T11:07:25Z</dcterms:created>
  <dcterms:modified xsi:type="dcterms:W3CDTF">2019-06-20T21:44:15Z</dcterms:modified>
</cp:coreProperties>
</file>