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V a N k 31.12. 2020" sheetId="66" r:id="rId1"/>
  </sheets>
  <definedNames>
    <definedName name="_xlnm.Print_Area" localSheetId="0">'V a N k 31.12. 2020'!$A$1:$S$45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49" i="66" l="1"/>
  <c r="E35" i="66" l="1"/>
  <c r="L36" i="66"/>
  <c r="I28" i="66" l="1"/>
  <c r="M44" i="66"/>
  <c r="F44" i="66"/>
  <c r="R44" i="66" s="1"/>
  <c r="E44" i="66"/>
  <c r="Q44" i="66" s="1"/>
  <c r="M43" i="66"/>
  <c r="R43" i="66"/>
  <c r="E43" i="66"/>
  <c r="Q43" i="66" s="1"/>
  <c r="D43" i="66"/>
  <c r="P41" i="66"/>
  <c r="F41" i="66"/>
  <c r="E41" i="66"/>
  <c r="Q41" i="66" s="1"/>
  <c r="M40" i="66"/>
  <c r="F40" i="66"/>
  <c r="R40" i="66" s="1"/>
  <c r="E40" i="66"/>
  <c r="Q40" i="66" s="1"/>
  <c r="M39" i="66"/>
  <c r="F39" i="66"/>
  <c r="R39" i="66" s="1"/>
  <c r="E39" i="66"/>
  <c r="Q39" i="66" s="1"/>
  <c r="D39" i="66"/>
  <c r="M38" i="66"/>
  <c r="F38" i="66"/>
  <c r="E38" i="66"/>
  <c r="Q38" i="66" s="1"/>
  <c r="M37" i="66"/>
  <c r="F37" i="66"/>
  <c r="E37" i="66"/>
  <c r="Q37" i="66" s="1"/>
  <c r="M36" i="66"/>
  <c r="F36" i="66"/>
  <c r="E36" i="66"/>
  <c r="Q36" i="66" s="1"/>
  <c r="D36" i="66"/>
  <c r="F35" i="66"/>
  <c r="R35" i="66" s="1"/>
  <c r="Q35" i="66"/>
  <c r="D35" i="66"/>
  <c r="M34" i="66"/>
  <c r="F34" i="66"/>
  <c r="E34" i="66"/>
  <c r="Q34" i="66" s="1"/>
  <c r="D34" i="66"/>
  <c r="M33" i="66"/>
  <c r="F33" i="66"/>
  <c r="R33" i="66" s="1"/>
  <c r="E33" i="66"/>
  <c r="Q33" i="66" s="1"/>
  <c r="D33" i="66"/>
  <c r="M32" i="66"/>
  <c r="F32" i="66"/>
  <c r="E32" i="66"/>
  <c r="Q32" i="66" s="1"/>
  <c r="D32" i="66"/>
  <c r="M31" i="66"/>
  <c r="F31" i="66"/>
  <c r="E31" i="66"/>
  <c r="Q31" i="66" s="1"/>
  <c r="D31" i="66"/>
  <c r="N30" i="66"/>
  <c r="P30" i="66" s="1"/>
  <c r="M30" i="66"/>
  <c r="J30" i="66"/>
  <c r="F30" i="66"/>
  <c r="R30" i="66" s="1"/>
  <c r="D30" i="66"/>
  <c r="F29" i="66"/>
  <c r="E29" i="66"/>
  <c r="Q29" i="66" s="1"/>
  <c r="O28" i="66"/>
  <c r="N28" i="66"/>
  <c r="L28" i="66"/>
  <c r="K28" i="66"/>
  <c r="H28" i="66"/>
  <c r="C28" i="66"/>
  <c r="B28" i="66"/>
  <c r="P27" i="66"/>
  <c r="M27" i="66"/>
  <c r="J27" i="66"/>
  <c r="F27" i="66"/>
  <c r="E27" i="66"/>
  <c r="Q27" i="66" s="1"/>
  <c r="D27" i="66"/>
  <c r="P26" i="66"/>
  <c r="M26" i="66"/>
  <c r="J26" i="66"/>
  <c r="F26" i="66"/>
  <c r="R26" i="66" s="1"/>
  <c r="E26" i="66"/>
  <c r="D26" i="66"/>
  <c r="O25" i="66"/>
  <c r="N25" i="66"/>
  <c r="L25" i="66"/>
  <c r="I25" i="66"/>
  <c r="C25" i="66"/>
  <c r="B25" i="66"/>
  <c r="M23" i="66"/>
  <c r="F23" i="66"/>
  <c r="R23" i="66" s="1"/>
  <c r="E23" i="66"/>
  <c r="Q23" i="66" s="1"/>
  <c r="D23" i="66"/>
  <c r="P22" i="66"/>
  <c r="M22" i="66"/>
  <c r="J22" i="66"/>
  <c r="F22" i="66"/>
  <c r="E22" i="66"/>
  <c r="Q22" i="66" s="1"/>
  <c r="D22" i="66"/>
  <c r="P21" i="66"/>
  <c r="M21" i="66"/>
  <c r="J21" i="66"/>
  <c r="F21" i="66"/>
  <c r="R21" i="66" s="1"/>
  <c r="E21" i="66"/>
  <c r="Q21" i="66" s="1"/>
  <c r="D21" i="66"/>
  <c r="P20" i="66"/>
  <c r="M20" i="66"/>
  <c r="J20" i="66"/>
  <c r="F20" i="66"/>
  <c r="E20" i="66"/>
  <c r="Q20" i="66" s="1"/>
  <c r="D20" i="66"/>
  <c r="P19" i="66"/>
  <c r="M19" i="66"/>
  <c r="J19" i="66"/>
  <c r="F19" i="66"/>
  <c r="R19" i="66" s="1"/>
  <c r="E19" i="66"/>
  <c r="Q19" i="66" s="1"/>
  <c r="D19" i="66"/>
  <c r="P18" i="66"/>
  <c r="K18" i="66"/>
  <c r="M18" i="66" s="1"/>
  <c r="H18" i="66"/>
  <c r="F18" i="66"/>
  <c r="R18" i="66" s="1"/>
  <c r="D18" i="66"/>
  <c r="P17" i="66"/>
  <c r="M17" i="66"/>
  <c r="J17" i="66"/>
  <c r="F17" i="66"/>
  <c r="R17" i="66" s="1"/>
  <c r="E17" i="66"/>
  <c r="Q17" i="66" s="1"/>
  <c r="D17" i="66"/>
  <c r="P16" i="66"/>
  <c r="M16" i="66"/>
  <c r="J16" i="66"/>
  <c r="F16" i="66"/>
  <c r="E16" i="66"/>
  <c r="Q16" i="66" s="1"/>
  <c r="D16" i="66"/>
  <c r="O15" i="66"/>
  <c r="N15" i="66"/>
  <c r="L15" i="66"/>
  <c r="I15" i="66"/>
  <c r="H15" i="66"/>
  <c r="C15" i="66"/>
  <c r="B15" i="66"/>
  <c r="P13" i="66"/>
  <c r="M13" i="66"/>
  <c r="J13" i="66"/>
  <c r="F13" i="66"/>
  <c r="E13" i="66"/>
  <c r="Q13" i="66" s="1"/>
  <c r="D13" i="66"/>
  <c r="P12" i="66"/>
  <c r="K12" i="66"/>
  <c r="E12" i="66" s="1"/>
  <c r="J12" i="66"/>
  <c r="F12" i="66"/>
  <c r="R12" i="66" s="1"/>
  <c r="D12" i="66"/>
  <c r="P11" i="66"/>
  <c r="M11" i="66"/>
  <c r="J11" i="66"/>
  <c r="F11" i="66"/>
  <c r="E11" i="66"/>
  <c r="Q11" i="66" s="1"/>
  <c r="D11" i="66"/>
  <c r="P10" i="66"/>
  <c r="M10" i="66"/>
  <c r="J10" i="66"/>
  <c r="F10" i="66"/>
  <c r="E10" i="66"/>
  <c r="Q10" i="66" s="1"/>
  <c r="D10" i="66"/>
  <c r="G27" i="66" l="1"/>
  <c r="E28" i="66"/>
  <c r="Q28" i="66" s="1"/>
  <c r="M28" i="66"/>
  <c r="P28" i="66"/>
  <c r="G31" i="66"/>
  <c r="G32" i="66"/>
  <c r="G36" i="66"/>
  <c r="D15" i="66"/>
  <c r="J15" i="66"/>
  <c r="E18" i="66"/>
  <c r="Q18" i="66" s="1"/>
  <c r="D25" i="66"/>
  <c r="G34" i="66"/>
  <c r="G41" i="66"/>
  <c r="G10" i="66"/>
  <c r="G11" i="66"/>
  <c r="G13" i="66"/>
  <c r="B42" i="66"/>
  <c r="B45" i="66" s="1"/>
  <c r="P15" i="66"/>
  <c r="G20" i="66"/>
  <c r="S21" i="66"/>
  <c r="S23" i="66"/>
  <c r="H25" i="66"/>
  <c r="J25" i="66" s="1"/>
  <c r="G26" i="66"/>
  <c r="S33" i="66"/>
  <c r="R36" i="66"/>
  <c r="S36" i="66" s="1"/>
  <c r="G37" i="66"/>
  <c r="G38" i="66"/>
  <c r="R10" i="66"/>
  <c r="S35" i="66"/>
  <c r="R38" i="66"/>
  <c r="R37" i="66"/>
  <c r="R34" i="66"/>
  <c r="S34" i="66" s="1"/>
  <c r="R32" i="66"/>
  <c r="S32" i="66" s="1"/>
  <c r="R31" i="66"/>
  <c r="S31" i="66" s="1"/>
  <c r="G22" i="66"/>
  <c r="P25" i="66"/>
  <c r="N42" i="66"/>
  <c r="N45" i="66" s="1"/>
  <c r="R29" i="66"/>
  <c r="F28" i="66"/>
  <c r="F25" i="66"/>
  <c r="G19" i="66"/>
  <c r="L42" i="66"/>
  <c r="L45" i="66" s="1"/>
  <c r="Q12" i="66"/>
  <c r="S12" i="66" s="1"/>
  <c r="G12" i="66"/>
  <c r="I42" i="66"/>
  <c r="R11" i="66"/>
  <c r="S11" i="66" s="1"/>
  <c r="G18" i="66"/>
  <c r="G21" i="66"/>
  <c r="G33" i="66"/>
  <c r="G39" i="66"/>
  <c r="R20" i="66"/>
  <c r="S20" i="66" s="1"/>
  <c r="G23" i="66"/>
  <c r="Q26" i="66"/>
  <c r="E30" i="66"/>
  <c r="Q30" i="66" s="1"/>
  <c r="S30" i="66" s="1"/>
  <c r="G43" i="66"/>
  <c r="M12" i="66"/>
  <c r="F15" i="66"/>
  <c r="J18" i="66"/>
  <c r="D28" i="66"/>
  <c r="J28" i="66"/>
  <c r="R27" i="66"/>
  <c r="O42" i="66"/>
  <c r="G16" i="66"/>
  <c r="G40" i="66"/>
  <c r="E15" i="66"/>
  <c r="G17" i="66"/>
  <c r="R22" i="66"/>
  <c r="K25" i="66"/>
  <c r="M25" i="66" s="1"/>
  <c r="R41" i="66"/>
  <c r="R16" i="66"/>
  <c r="S16" i="66" s="1"/>
  <c r="C42" i="66"/>
  <c r="K15" i="66"/>
  <c r="G44" i="66"/>
  <c r="R13" i="66"/>
  <c r="G30" i="66" l="1"/>
  <c r="E25" i="66"/>
  <c r="Q25" i="66" s="1"/>
  <c r="G28" i="66"/>
  <c r="H42" i="66"/>
  <c r="H45" i="66" s="1"/>
  <c r="G25" i="66"/>
  <c r="R28" i="66"/>
  <c r="R15" i="66"/>
  <c r="G15" i="66"/>
  <c r="F42" i="66"/>
  <c r="I45" i="66"/>
  <c r="Q15" i="66"/>
  <c r="Q42" i="66" s="1"/>
  <c r="Q45" i="66" s="1"/>
  <c r="M15" i="66"/>
  <c r="K42" i="66"/>
  <c r="P42" i="66"/>
  <c r="O45" i="66"/>
  <c r="P45" i="66" s="1"/>
  <c r="C45" i="66"/>
  <c r="D45" i="66" s="1"/>
  <c r="D42" i="66"/>
  <c r="R25" i="66"/>
  <c r="S25" i="66" s="1"/>
  <c r="J42" i="66" l="1"/>
  <c r="J45" i="66"/>
  <c r="E42" i="66"/>
  <c r="E45" i="66" s="1"/>
  <c r="R42" i="66"/>
  <c r="S42" i="66" s="1"/>
  <c r="K45" i="66"/>
  <c r="M45" i="66" s="1"/>
  <c r="M42" i="66"/>
  <c r="F45" i="66"/>
  <c r="G45" i="66" s="1"/>
  <c r="G42" i="66" l="1"/>
  <c r="R45" i="66"/>
  <c r="S45" i="66" s="1"/>
</calcChain>
</file>

<file path=xl/sharedStrings.xml><?xml version="1.0" encoding="utf-8"?>
<sst xmlns="http://schemas.openxmlformats.org/spreadsheetml/2006/main" count="141" uniqueCount="55">
  <si>
    <t>v tis. Kč</t>
  </si>
  <si>
    <t>Výnosy</t>
  </si>
  <si>
    <t>Náklady</t>
  </si>
  <si>
    <t>Z toho:</t>
  </si>
  <si>
    <t>Hospodářský výsledek</t>
  </si>
  <si>
    <t>úplata správci</t>
  </si>
  <si>
    <t>služby a ostat. nákl.</t>
  </si>
  <si>
    <t>opravy a údržba</t>
  </si>
  <si>
    <t>Plnění za</t>
  </si>
  <si>
    <t>%</t>
  </si>
  <si>
    <t xml:space="preserve">%  </t>
  </si>
  <si>
    <t>plnění</t>
  </si>
  <si>
    <t>Acton</t>
  </si>
  <si>
    <t>-</t>
  </si>
  <si>
    <t>VAS</t>
  </si>
  <si>
    <t>Správa bytových</t>
  </si>
  <si>
    <t>objektů celkem</t>
  </si>
  <si>
    <t>Solid</t>
  </si>
  <si>
    <t>TSK</t>
  </si>
  <si>
    <t>a staveb celkem</t>
  </si>
  <si>
    <t>Kolektory Praha</t>
  </si>
  <si>
    <t>Rezerva</t>
  </si>
  <si>
    <t>Urbia</t>
  </si>
  <si>
    <t>Daň z příjmu MČ</t>
  </si>
  <si>
    <t>Tvorba opravných položek</t>
  </si>
  <si>
    <t>Správa nebytových obj.</t>
  </si>
  <si>
    <t>Firma, oblast hodnocení</t>
  </si>
  <si>
    <t>Odpisy nedobytných pohledávek</t>
  </si>
  <si>
    <t>Uplatnění cen při prodejích majetku</t>
  </si>
  <si>
    <t>Správa pozemků celkem</t>
  </si>
  <si>
    <t>Acton (správa pozemků)</t>
  </si>
  <si>
    <t>Sdružení Centra-Austis</t>
  </si>
  <si>
    <t>Liga servis</t>
  </si>
  <si>
    <t>Daň z příjmu vlastního HMP</t>
  </si>
  <si>
    <t>Správa - Operátor ICT</t>
  </si>
  <si>
    <t>Centra</t>
  </si>
  <si>
    <t>Hospodářská činnost - odbor OBF</t>
  </si>
  <si>
    <t>Pronájmy objektů v HOM - PVS</t>
  </si>
  <si>
    <t>Ostatní hospodářská činnost HOM</t>
  </si>
  <si>
    <t>Prodej nemovitostí v HOM</t>
  </si>
  <si>
    <t>Výstaviště Praha</t>
  </si>
  <si>
    <t>Technologie hl.m. Prahy</t>
  </si>
  <si>
    <t>Hosp. činnost - ostat. odbory MHMP</t>
  </si>
  <si>
    <t>Odpisy HIM u komerčně využ. obj.</t>
  </si>
  <si>
    <t>Pronájmy obj. a poz.v HOM-bez PVS</t>
  </si>
  <si>
    <t>Hospodářská činnost - odbor ODO</t>
  </si>
  <si>
    <t>CELKEM  HČ HMP po zdanění</t>
  </si>
  <si>
    <t>Q - Facility</t>
  </si>
  <si>
    <t>CELKEM hospodářská činnost HMP bez MĆ</t>
  </si>
  <si>
    <t>Trade Centre Praha</t>
  </si>
  <si>
    <t>1-12/20</t>
  </si>
  <si>
    <t>Aktuální</t>
  </si>
  <si>
    <t>plán</t>
  </si>
  <si>
    <r>
      <t>Tabulka k hodnocení hospodářské činnosti vlastního hl.m. Prahy za rok 2020</t>
    </r>
    <r>
      <rPr>
        <b/>
        <sz val="12"/>
        <rFont val="Times New Roman CE"/>
        <charset val="238"/>
      </rPr>
      <t xml:space="preserve">  </t>
    </r>
  </si>
  <si>
    <t>Příloha č. 6 k usnesení Zastupitelstva HMP č. 28/42 ze dne 17. 6.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</si>
</sst>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9"/>
      <name val="Arial CE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sz val="7"/>
      <name val="Times New Roman CE"/>
      <family val="1"/>
      <charset val="238"/>
    </font>
    <font>
      <b/>
      <u/>
      <sz val="12"/>
      <name val="Times New Roman CE"/>
      <charset val="238"/>
    </font>
    <font>
      <sz val="10"/>
      <name val="Times New Roman CE"/>
      <charset val="238"/>
    </font>
    <font>
      <sz val="10"/>
      <color rgb="FFFF0000"/>
      <name val="Times New Roman CE"/>
      <family val="1"/>
      <charset val="238"/>
    </font>
    <font>
      <sz val="8"/>
      <color theme="3" tint="0.39997558519241921"/>
      <name val="Times New Roman CE"/>
      <charset val="238"/>
    </font>
    <font>
      <i/>
      <u/>
      <sz val="11"/>
      <name val="Times New Roman"/>
      <family val="1"/>
      <charset val="238"/>
    </font>
    <font>
      <b/>
      <sz val="12"/>
      <name val="Times New Roman CE"/>
      <charset val="238"/>
    </font>
    <font>
      <i/>
      <u/>
      <sz val="12"/>
      <name val="Times New Roman"/>
      <family val="1"/>
      <charset val="238"/>
    </font>
    <font>
      <u/>
      <sz val="12"/>
      <name val="Arial CE"/>
      <charset val="23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9" fontId="4" fillId="0" borderId="0">
      <alignment vertical="center"/>
    </xf>
    <xf numFmtId="0" fontId="1" fillId="0" borderId="0" applyNumberFormat="0"/>
    <xf numFmtId="0" fontId="1" fillId="0" borderId="0" applyNumberFormat="0"/>
  </cellStyleXfs>
  <cellXfs count="156">
    <xf numFmtId="0" fontId="0" fillId="0" borderId="0" xfId="0"/>
    <xf numFmtId="0" fontId="3" fillId="0" borderId="0" xfId="3" applyFont="1" applyFill="1"/>
    <xf numFmtId="0" fontId="2" fillId="0" borderId="0" xfId="3" applyFont="1" applyFill="1"/>
    <xf numFmtId="0" fontId="2" fillId="0" borderId="0" xfId="3" applyFont="1" applyFill="1" applyAlignment="1">
      <alignment horizontal="right"/>
    </xf>
    <xf numFmtId="0" fontId="5" fillId="0" borderId="1" xfId="3" applyFont="1" applyFill="1" applyBorder="1" applyAlignment="1">
      <alignment horizontal="center"/>
    </xf>
    <xf numFmtId="0" fontId="5" fillId="0" borderId="2" xfId="3" applyFont="1" applyFill="1" applyBorder="1" applyAlignment="1">
      <alignment horizontal="centerContinuous"/>
    </xf>
    <xf numFmtId="0" fontId="5" fillId="0" borderId="3" xfId="3" applyFont="1" applyFill="1" applyBorder="1" applyAlignment="1">
      <alignment horizontal="centerContinuous"/>
    </xf>
    <xf numFmtId="0" fontId="5" fillId="0" borderId="4" xfId="3" applyFont="1" applyFill="1" applyBorder="1" applyAlignment="1">
      <alignment horizontal="centerContinuous"/>
    </xf>
    <xf numFmtId="0" fontId="5" fillId="0" borderId="5" xfId="3" applyFont="1" applyFill="1" applyBorder="1" applyAlignment="1">
      <alignment horizontal="centerContinuous"/>
    </xf>
    <xf numFmtId="0" fontId="5" fillId="0" borderId="6" xfId="3" applyFont="1" applyFill="1" applyBorder="1" applyAlignment="1">
      <alignment horizontal="centerContinuous"/>
    </xf>
    <xf numFmtId="0" fontId="5" fillId="0" borderId="7" xfId="3" applyFont="1" applyFill="1" applyBorder="1"/>
    <xf numFmtId="0" fontId="5" fillId="0" borderId="8" xfId="3" applyFont="1" applyFill="1" applyBorder="1"/>
    <xf numFmtId="0" fontId="5" fillId="0" borderId="9" xfId="3" applyFont="1" applyFill="1" applyBorder="1"/>
    <xf numFmtId="0" fontId="5" fillId="0" borderId="8" xfId="3" applyFont="1" applyFill="1" applyBorder="1" applyAlignment="1">
      <alignment horizontal="centerContinuous"/>
    </xf>
    <xf numFmtId="0" fontId="5" fillId="0" borderId="9" xfId="3" applyFont="1" applyFill="1" applyBorder="1" applyAlignment="1">
      <alignment horizontal="centerContinuous"/>
    </xf>
    <xf numFmtId="0" fontId="5" fillId="0" borderId="10" xfId="3" applyFont="1" applyFill="1" applyBorder="1"/>
    <xf numFmtId="0" fontId="5" fillId="0" borderId="11" xfId="3" applyFont="1" applyFill="1" applyBorder="1" applyAlignment="1">
      <alignment horizontal="center"/>
    </xf>
    <xf numFmtId="0" fontId="5" fillId="0" borderId="12" xfId="3" applyFont="1" applyFill="1" applyBorder="1" applyAlignment="1">
      <alignment horizontal="center"/>
    </xf>
    <xf numFmtId="0" fontId="5" fillId="0" borderId="13" xfId="3" applyFont="1" applyFill="1" applyBorder="1" applyAlignment="1">
      <alignment horizontal="center"/>
    </xf>
    <xf numFmtId="0" fontId="5" fillId="0" borderId="14" xfId="3" applyFont="1" applyFill="1" applyBorder="1" applyAlignment="1">
      <alignment horizontal="center"/>
    </xf>
    <xf numFmtId="0" fontId="5" fillId="0" borderId="15" xfId="3" applyFont="1" applyFill="1" applyBorder="1" applyAlignment="1">
      <alignment horizontal="center"/>
    </xf>
    <xf numFmtId="0" fontId="5" fillId="0" borderId="16" xfId="3" applyFont="1" applyFill="1" applyBorder="1"/>
    <xf numFmtId="0" fontId="5" fillId="0" borderId="22" xfId="3" applyFont="1" applyFill="1" applyBorder="1"/>
    <xf numFmtId="0" fontId="5" fillId="0" borderId="23" xfId="3" applyFont="1" applyFill="1" applyBorder="1"/>
    <xf numFmtId="0" fontId="5" fillId="0" borderId="24" xfId="3" applyFont="1" applyFill="1" applyBorder="1"/>
    <xf numFmtId="0" fontId="5" fillId="0" borderId="28" xfId="3" applyFont="1" applyFill="1" applyBorder="1"/>
    <xf numFmtId="0" fontId="5" fillId="0" borderId="31" xfId="3" applyFont="1" applyFill="1" applyBorder="1"/>
    <xf numFmtId="0" fontId="6" fillId="0" borderId="7" xfId="3" applyFont="1" applyFill="1" applyBorder="1"/>
    <xf numFmtId="0" fontId="6" fillId="0" borderId="16" xfId="3" applyFont="1" applyFill="1" applyBorder="1"/>
    <xf numFmtId="0" fontId="5" fillId="0" borderId="41" xfId="3" applyFont="1" applyFill="1" applyBorder="1"/>
    <xf numFmtId="0" fontId="5" fillId="0" borderId="42" xfId="3" applyFont="1" applyFill="1" applyBorder="1"/>
    <xf numFmtId="3" fontId="6" fillId="0" borderId="46" xfId="3" applyNumberFormat="1" applyFont="1" applyFill="1" applyBorder="1"/>
    <xf numFmtId="0" fontId="5" fillId="0" borderId="24" xfId="3" applyFont="1" applyFill="1" applyBorder="1" applyAlignment="1"/>
    <xf numFmtId="0" fontId="5" fillId="0" borderId="60" xfId="3" applyFont="1" applyFill="1" applyBorder="1"/>
    <xf numFmtId="0" fontId="5" fillId="0" borderId="0" xfId="3" applyFont="1" applyFill="1"/>
    <xf numFmtId="3" fontId="5" fillId="0" borderId="0" xfId="3" applyNumberFormat="1" applyFont="1" applyFill="1" applyBorder="1"/>
    <xf numFmtId="3" fontId="5" fillId="0" borderId="14" xfId="3" applyNumberFormat="1" applyFont="1" applyFill="1" applyBorder="1"/>
    <xf numFmtId="3" fontId="6" fillId="0" borderId="17" xfId="3" applyNumberFormat="1" applyFont="1" applyFill="1" applyBorder="1"/>
    <xf numFmtId="3" fontId="6" fillId="0" borderId="20" xfId="3" applyNumberFormat="1" applyFont="1" applyFill="1" applyBorder="1"/>
    <xf numFmtId="3" fontId="6" fillId="0" borderId="40" xfId="3" applyNumberFormat="1" applyFont="1" applyFill="1" applyBorder="1"/>
    <xf numFmtId="164" fontId="5" fillId="0" borderId="44" xfId="3" applyNumberFormat="1" applyFont="1" applyFill="1" applyBorder="1"/>
    <xf numFmtId="3" fontId="5" fillId="0" borderId="26" xfId="3" applyNumberFormat="1" applyFont="1" applyFill="1" applyBorder="1"/>
    <xf numFmtId="3" fontId="5" fillId="0" borderId="33" xfId="3" applyNumberFormat="1" applyFont="1" applyFill="1" applyBorder="1"/>
    <xf numFmtId="3" fontId="5" fillId="0" borderId="48" xfId="3" applyNumberFormat="1" applyFont="1" applyFill="1" applyBorder="1"/>
    <xf numFmtId="3" fontId="5" fillId="0" borderId="36" xfId="3" applyNumberFormat="1" applyFont="1" applyFill="1" applyBorder="1"/>
    <xf numFmtId="3" fontId="5" fillId="0" borderId="37" xfId="3" applyNumberFormat="1" applyFont="1" applyFill="1" applyBorder="1"/>
    <xf numFmtId="3" fontId="5" fillId="0" borderId="61" xfId="3" applyNumberFormat="1" applyFont="1" applyFill="1" applyBorder="1"/>
    <xf numFmtId="3" fontId="5" fillId="0" borderId="43" xfId="3" applyNumberFormat="1" applyFont="1" applyFill="1" applyBorder="1"/>
    <xf numFmtId="3" fontId="5" fillId="0" borderId="26" xfId="3" applyNumberFormat="1" applyFont="1" applyFill="1" applyBorder="1" applyAlignment="1">
      <alignment horizontal="right"/>
    </xf>
    <xf numFmtId="3" fontId="5" fillId="0" borderId="43" xfId="3" applyNumberFormat="1" applyFont="1" applyFill="1" applyBorder="1" applyAlignment="1">
      <alignment horizontal="right"/>
    </xf>
    <xf numFmtId="4" fontId="5" fillId="0" borderId="0" xfId="3" applyNumberFormat="1" applyFont="1" applyFill="1" applyAlignment="1">
      <alignment horizontal="right"/>
    </xf>
    <xf numFmtId="4" fontId="2" fillId="0" borderId="0" xfId="3" applyNumberFormat="1" applyFont="1" applyFill="1"/>
    <xf numFmtId="3" fontId="2" fillId="0" borderId="0" xfId="3" applyNumberFormat="1" applyFont="1" applyFill="1"/>
    <xf numFmtId="4" fontId="7" fillId="0" borderId="0" xfId="3" applyNumberFormat="1" applyFont="1" applyFill="1"/>
    <xf numFmtId="3" fontId="5" fillId="0" borderId="50" xfId="3" applyNumberFormat="1" applyFont="1" applyFill="1" applyBorder="1"/>
    <xf numFmtId="3" fontId="5" fillId="0" borderId="51" xfId="3" applyNumberFormat="1" applyFont="1" applyFill="1" applyBorder="1"/>
    <xf numFmtId="3" fontId="5" fillId="0" borderId="52" xfId="3" applyNumberFormat="1" applyFont="1" applyFill="1" applyBorder="1"/>
    <xf numFmtId="3" fontId="5" fillId="0" borderId="53" xfId="3" applyNumberFormat="1" applyFont="1" applyFill="1" applyBorder="1"/>
    <xf numFmtId="3" fontId="5" fillId="0" borderId="37" xfId="3" applyNumberFormat="1" applyFont="1" applyFill="1" applyBorder="1" applyAlignment="1">
      <alignment horizontal="right"/>
    </xf>
    <xf numFmtId="0" fontId="8" fillId="0" borderId="0" xfId="3" applyFont="1" applyFill="1" applyBorder="1"/>
    <xf numFmtId="3" fontId="5" fillId="0" borderId="67" xfId="3" applyNumberFormat="1" applyFont="1" applyFill="1" applyBorder="1"/>
    <xf numFmtId="3" fontId="5" fillId="0" borderId="69" xfId="3" applyNumberFormat="1" applyFont="1" applyFill="1" applyBorder="1"/>
    <xf numFmtId="3" fontId="5" fillId="0" borderId="69" xfId="3" applyNumberFormat="1" applyFont="1" applyFill="1" applyBorder="1" applyAlignment="1">
      <alignment horizontal="right"/>
    </xf>
    <xf numFmtId="3" fontId="5" fillId="0" borderId="72" xfId="3" applyNumberFormat="1" applyFont="1" applyFill="1" applyBorder="1"/>
    <xf numFmtId="0" fontId="6" fillId="0" borderId="16" xfId="3" applyFont="1" applyFill="1" applyBorder="1" applyAlignment="1">
      <alignment wrapText="1"/>
    </xf>
    <xf numFmtId="0" fontId="9" fillId="0" borderId="0" xfId="3" applyFont="1" applyFill="1"/>
    <xf numFmtId="4" fontId="3" fillId="0" borderId="0" xfId="3" applyNumberFormat="1" applyFont="1" applyFill="1"/>
    <xf numFmtId="3" fontId="3" fillId="0" borderId="0" xfId="3" applyNumberFormat="1" applyFont="1" applyFill="1"/>
    <xf numFmtId="3" fontId="5" fillId="0" borderId="0" xfId="3" applyNumberFormat="1" applyFont="1" applyFill="1"/>
    <xf numFmtId="3" fontId="9" fillId="0" borderId="0" xfId="3" applyNumberFormat="1" applyFont="1" applyFill="1"/>
    <xf numFmtId="0" fontId="10" fillId="0" borderId="0" xfId="3" applyFont="1" applyFill="1"/>
    <xf numFmtId="49" fontId="5" fillId="0" borderId="78" xfId="3" applyNumberFormat="1" applyFont="1" applyFill="1" applyBorder="1" applyAlignment="1">
      <alignment horizontal="center"/>
    </xf>
    <xf numFmtId="164" fontId="11" fillId="0" borderId="27" xfId="3" applyNumberFormat="1" applyFont="1" applyFill="1" applyBorder="1" applyAlignment="1">
      <alignment horizontal="right"/>
    </xf>
    <xf numFmtId="164" fontId="5" fillId="0" borderId="29" xfId="3" applyNumberFormat="1" applyFont="1" applyFill="1" applyBorder="1"/>
    <xf numFmtId="164" fontId="5" fillId="0" borderId="30" xfId="3" applyNumberFormat="1" applyFont="1" applyFill="1" applyBorder="1"/>
    <xf numFmtId="164" fontId="5" fillId="0" borderId="29" xfId="3" applyNumberFormat="1" applyFont="1" applyFill="1" applyBorder="1" applyAlignment="1">
      <alignment horizontal="right"/>
    </xf>
    <xf numFmtId="3" fontId="5" fillId="0" borderId="48" xfId="3" applyNumberFormat="1" applyFont="1" applyFill="1" applyBorder="1" applyAlignment="1">
      <alignment horizontal="right"/>
    </xf>
    <xf numFmtId="164" fontId="5" fillId="0" borderId="30" xfId="3" applyNumberFormat="1" applyFont="1" applyFill="1" applyBorder="1" applyAlignment="1">
      <alignment horizontal="right"/>
    </xf>
    <xf numFmtId="164" fontId="5" fillId="0" borderId="25" xfId="3" applyNumberFormat="1" applyFont="1" applyFill="1" applyBorder="1"/>
    <xf numFmtId="164" fontId="5" fillId="0" borderId="27" xfId="3" applyNumberFormat="1" applyFont="1" applyFill="1" applyBorder="1" applyAlignment="1">
      <alignment horizontal="right"/>
    </xf>
    <xf numFmtId="164" fontId="5" fillId="0" borderId="9" xfId="3" applyNumberFormat="1" applyFont="1" applyFill="1" applyBorder="1"/>
    <xf numFmtId="164" fontId="5" fillId="0" borderId="10" xfId="3" applyNumberFormat="1" applyFont="1" applyFill="1" applyBorder="1" applyAlignment="1">
      <alignment horizontal="right"/>
    </xf>
    <xf numFmtId="164" fontId="5" fillId="0" borderId="38" xfId="3" applyNumberFormat="1" applyFont="1" applyFill="1" applyBorder="1"/>
    <xf numFmtId="164" fontId="5" fillId="0" borderId="39" xfId="3" applyNumberFormat="1" applyFont="1" applyFill="1" applyBorder="1" applyAlignment="1">
      <alignment horizontal="right"/>
    </xf>
    <xf numFmtId="0" fontId="7" fillId="0" borderId="0" xfId="3" applyFont="1" applyFill="1"/>
    <xf numFmtId="3" fontId="7" fillId="0" borderId="0" xfId="3" applyNumberFormat="1" applyFont="1" applyFill="1"/>
    <xf numFmtId="164" fontId="5" fillId="0" borderId="62" xfId="3" applyNumberFormat="1" applyFont="1" applyFill="1" applyBorder="1" applyAlignment="1">
      <alignment horizontal="right"/>
    </xf>
    <xf numFmtId="164" fontId="5" fillId="0" borderId="63" xfId="3" applyNumberFormat="1" applyFont="1" applyFill="1" applyBorder="1" applyAlignment="1">
      <alignment horizontal="right"/>
    </xf>
    <xf numFmtId="164" fontId="5" fillId="0" borderId="19" xfId="3" applyNumberFormat="1" applyFont="1" applyFill="1" applyBorder="1"/>
    <xf numFmtId="164" fontId="5" fillId="0" borderId="70" xfId="3" applyNumberFormat="1" applyFont="1" applyFill="1" applyBorder="1"/>
    <xf numFmtId="164" fontId="5" fillId="0" borderId="70" xfId="3" applyNumberFormat="1" applyFont="1" applyFill="1" applyBorder="1" applyAlignment="1">
      <alignment horizontal="right"/>
    </xf>
    <xf numFmtId="3" fontId="5" fillId="0" borderId="58" xfId="3" applyNumberFormat="1" applyFont="1" applyFill="1" applyBorder="1"/>
    <xf numFmtId="164" fontId="5" fillId="0" borderId="71" xfId="3" applyNumberFormat="1" applyFont="1" applyFill="1" applyBorder="1" applyAlignment="1">
      <alignment horizontal="right"/>
    </xf>
    <xf numFmtId="164" fontId="6" fillId="0" borderId="19" xfId="3" applyNumberFormat="1" applyFont="1" applyFill="1" applyBorder="1"/>
    <xf numFmtId="164" fontId="6" fillId="0" borderId="21" xfId="3" applyNumberFormat="1" applyFont="1" applyFill="1" applyBorder="1" applyAlignment="1">
      <alignment horizontal="right"/>
    </xf>
    <xf numFmtId="164" fontId="5" fillId="0" borderId="32" xfId="3" applyNumberFormat="1" applyFont="1" applyFill="1" applyBorder="1"/>
    <xf numFmtId="164" fontId="5" fillId="0" borderId="64" xfId="3" applyNumberFormat="1" applyFont="1" applyFill="1" applyBorder="1" applyAlignment="1">
      <alignment horizontal="right"/>
    </xf>
    <xf numFmtId="164" fontId="5" fillId="0" borderId="13" xfId="3" applyNumberFormat="1" applyFont="1" applyFill="1" applyBorder="1"/>
    <xf numFmtId="164" fontId="5" fillId="0" borderId="15" xfId="3" applyNumberFormat="1" applyFont="1" applyFill="1" applyBorder="1"/>
    <xf numFmtId="164" fontId="6" fillId="0" borderId="35" xfId="3" applyNumberFormat="1" applyFont="1" applyFill="1" applyBorder="1"/>
    <xf numFmtId="164" fontId="6" fillId="0" borderId="65" xfId="3" applyNumberFormat="1" applyFont="1" applyFill="1" applyBorder="1" applyAlignment="1">
      <alignment horizontal="right"/>
    </xf>
    <xf numFmtId="3" fontId="5" fillId="0" borderId="67" xfId="4" applyNumberFormat="1" applyFont="1" applyFill="1" applyBorder="1"/>
    <xf numFmtId="3" fontId="5" fillId="0" borderId="66" xfId="4" applyNumberFormat="1" applyFont="1" applyFill="1" applyBorder="1" applyAlignment="1">
      <alignment horizontal="right"/>
    </xf>
    <xf numFmtId="3" fontId="5" fillId="0" borderId="66" xfId="4" applyNumberFormat="1" applyFont="1" applyFill="1" applyBorder="1"/>
    <xf numFmtId="3" fontId="5" fillId="0" borderId="68" xfId="4" applyNumberFormat="1" applyFont="1" applyFill="1" applyBorder="1"/>
    <xf numFmtId="3" fontId="5" fillId="0" borderId="17" xfId="4" applyNumberFormat="1" applyFont="1" applyFill="1" applyBorder="1"/>
    <xf numFmtId="3" fontId="5" fillId="0" borderId="20" xfId="4" applyNumberFormat="1" applyFont="1" applyFill="1" applyBorder="1"/>
    <xf numFmtId="3" fontId="5" fillId="0" borderId="74" xfId="4" applyNumberFormat="1" applyFont="1" applyFill="1" applyBorder="1"/>
    <xf numFmtId="3" fontId="5" fillId="0" borderId="51" xfId="4" applyNumberFormat="1" applyFont="1" applyFill="1" applyBorder="1"/>
    <xf numFmtId="3" fontId="5" fillId="0" borderId="69" xfId="4" applyNumberFormat="1" applyFont="1" applyFill="1" applyBorder="1"/>
    <xf numFmtId="164" fontId="5" fillId="0" borderId="25" xfId="3" applyNumberFormat="1" applyFont="1" applyFill="1" applyBorder="1" applyAlignment="1">
      <alignment horizontal="right"/>
    </xf>
    <xf numFmtId="164" fontId="5" fillId="0" borderId="27" xfId="3" applyNumberFormat="1" applyFont="1" applyFill="1" applyBorder="1"/>
    <xf numFmtId="164" fontId="5" fillId="0" borderId="32" xfId="3" applyNumberFormat="1" applyFont="1" applyFill="1" applyBorder="1" applyAlignment="1">
      <alignment horizontal="right"/>
    </xf>
    <xf numFmtId="164" fontId="5" fillId="0" borderId="64" xfId="3" applyNumberFormat="1" applyFont="1" applyFill="1" applyBorder="1"/>
    <xf numFmtId="164" fontId="5" fillId="0" borderId="73" xfId="3" applyNumberFormat="1" applyFont="1" applyFill="1" applyBorder="1"/>
    <xf numFmtId="164" fontId="5" fillId="0" borderId="75" xfId="3" applyNumberFormat="1" applyFont="1" applyFill="1" applyBorder="1" applyAlignment="1">
      <alignment horizontal="right"/>
    </xf>
    <xf numFmtId="3" fontId="5" fillId="0" borderId="77" xfId="3" applyNumberFormat="1" applyFont="1" applyFill="1" applyBorder="1"/>
    <xf numFmtId="164" fontId="5" fillId="0" borderId="76" xfId="3" applyNumberFormat="1" applyFont="1" applyFill="1" applyBorder="1"/>
    <xf numFmtId="164" fontId="5" fillId="0" borderId="49" xfId="3" applyNumberFormat="1" applyFont="1" applyFill="1" applyBorder="1" applyAlignment="1">
      <alignment horizontal="right"/>
    </xf>
    <xf numFmtId="164" fontId="5" fillId="0" borderId="9" xfId="3" applyNumberFormat="1" applyFont="1" applyFill="1" applyBorder="1" applyAlignment="1">
      <alignment horizontal="right"/>
    </xf>
    <xf numFmtId="164" fontId="5" fillId="0" borderId="10" xfId="3" applyNumberFormat="1" applyFont="1" applyFill="1" applyBorder="1"/>
    <xf numFmtId="164" fontId="5" fillId="0" borderId="13" xfId="3" applyNumberFormat="1" applyFont="1" applyFill="1" applyBorder="1" applyAlignment="1">
      <alignment horizontal="right"/>
    </xf>
    <xf numFmtId="164" fontId="5" fillId="0" borderId="15" xfId="3" applyNumberFormat="1" applyFont="1" applyFill="1" applyBorder="1" applyAlignment="1">
      <alignment horizontal="right"/>
    </xf>
    <xf numFmtId="164" fontId="5" fillId="0" borderId="44" xfId="3" applyNumberFormat="1" applyFont="1" applyFill="1" applyBorder="1" applyAlignment="1">
      <alignment horizontal="right"/>
    </xf>
    <xf numFmtId="164" fontId="5" fillId="0" borderId="45" xfId="3" applyNumberFormat="1" applyFont="1" applyFill="1" applyBorder="1" applyAlignment="1">
      <alignment horizontal="right"/>
    </xf>
    <xf numFmtId="164" fontId="6" fillId="0" borderId="21" xfId="3" applyNumberFormat="1" applyFont="1" applyFill="1" applyBorder="1"/>
    <xf numFmtId="164" fontId="5" fillId="0" borderId="38" xfId="3" applyNumberFormat="1" applyFont="1" applyFill="1" applyBorder="1" applyAlignment="1">
      <alignment horizontal="right"/>
    </xf>
    <xf numFmtId="3" fontId="6" fillId="0" borderId="47" xfId="3" applyNumberFormat="1" applyFont="1" applyFill="1" applyBorder="1"/>
    <xf numFmtId="0" fontId="5" fillId="0" borderId="8" xfId="3" applyFont="1" applyFill="1" applyBorder="1" applyAlignment="1">
      <alignment horizontal="center"/>
    </xf>
    <xf numFmtId="0" fontId="5" fillId="0" borderId="9" xfId="3" applyFont="1" applyFill="1" applyBorder="1" applyAlignment="1">
      <alignment horizontal="center"/>
    </xf>
    <xf numFmtId="0" fontId="5" fillId="0" borderId="10" xfId="3" applyFont="1" applyFill="1" applyBorder="1" applyAlignment="1">
      <alignment horizontal="center"/>
    </xf>
    <xf numFmtId="3" fontId="5" fillId="0" borderId="61" xfId="3" applyNumberFormat="1" applyFont="1" applyFill="1" applyBorder="1" applyAlignment="1">
      <alignment horizontal="right"/>
    </xf>
    <xf numFmtId="3" fontId="5" fillId="0" borderId="54" xfId="3" applyNumberFormat="1" applyFont="1" applyFill="1" applyBorder="1"/>
    <xf numFmtId="3" fontId="5" fillId="0" borderId="55" xfId="3" applyNumberFormat="1" applyFont="1" applyFill="1" applyBorder="1"/>
    <xf numFmtId="3" fontId="5" fillId="0" borderId="12" xfId="3" applyNumberFormat="1" applyFont="1" applyFill="1" applyBorder="1"/>
    <xf numFmtId="3" fontId="6" fillId="0" borderId="34" xfId="3" applyNumberFormat="1" applyFont="1" applyFill="1" applyBorder="1"/>
    <xf numFmtId="3" fontId="5" fillId="0" borderId="54" xfId="3" applyNumberFormat="1" applyFont="1" applyFill="1" applyBorder="1" applyAlignment="1">
      <alignment horizontal="right"/>
    </xf>
    <xf numFmtId="3" fontId="5" fillId="0" borderId="59" xfId="3" applyNumberFormat="1" applyFont="1" applyFill="1" applyBorder="1"/>
    <xf numFmtId="3" fontId="5" fillId="0" borderId="18" xfId="3" applyNumberFormat="1" applyFont="1" applyFill="1" applyBorder="1"/>
    <xf numFmtId="3" fontId="5" fillId="0" borderId="20" xfId="3" applyNumberFormat="1" applyFont="1" applyFill="1" applyBorder="1"/>
    <xf numFmtId="3" fontId="5" fillId="0" borderId="20" xfId="3" applyNumberFormat="1" applyFont="1" applyFill="1" applyBorder="1" applyAlignment="1">
      <alignment horizontal="right"/>
    </xf>
    <xf numFmtId="3" fontId="6" fillId="0" borderId="18" xfId="3" applyNumberFormat="1" applyFont="1" applyFill="1" applyBorder="1"/>
    <xf numFmtId="3" fontId="5" fillId="0" borderId="33" xfId="3" applyNumberFormat="1" applyFont="1" applyFill="1" applyBorder="1" applyAlignment="1">
      <alignment horizontal="right"/>
    </xf>
    <xf numFmtId="3" fontId="5" fillId="0" borderId="72" xfId="3" applyNumberFormat="1" applyFont="1" applyFill="1" applyBorder="1" applyAlignment="1">
      <alignment horizontal="right"/>
    </xf>
    <xf numFmtId="3" fontId="5" fillId="0" borderId="36" xfId="3" applyNumberFormat="1" applyFont="1" applyFill="1" applyBorder="1" applyAlignment="1">
      <alignment horizontal="right"/>
    </xf>
    <xf numFmtId="3" fontId="5" fillId="0" borderId="14" xfId="3" applyNumberFormat="1" applyFont="1" applyFill="1" applyBorder="1" applyAlignment="1">
      <alignment horizontal="right"/>
    </xf>
    <xf numFmtId="3" fontId="5" fillId="0" borderId="57" xfId="3" applyNumberFormat="1" applyFont="1" applyFill="1" applyBorder="1" applyAlignment="1">
      <alignment horizontal="right"/>
    </xf>
    <xf numFmtId="3" fontId="5" fillId="0" borderId="58" xfId="3" applyNumberFormat="1" applyFont="1" applyFill="1" applyBorder="1" applyAlignment="1">
      <alignment horizontal="right"/>
    </xf>
    <xf numFmtId="0" fontId="3" fillId="0" borderId="0" xfId="3" applyFont="1" applyFill="1" applyAlignment="1">
      <alignment horizontal="right"/>
    </xf>
    <xf numFmtId="0" fontId="12" fillId="0" borderId="0" xfId="0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5" fillId="0" borderId="56" xfId="3" applyFont="1" applyFill="1" applyBorder="1" applyAlignment="1">
      <alignment horizontal="center"/>
    </xf>
    <xf numFmtId="0" fontId="5" fillId="0" borderId="2" xfId="3" applyFont="1" applyFill="1" applyBorder="1" applyAlignment="1">
      <alignment horizontal="center"/>
    </xf>
    <xf numFmtId="0" fontId="5" fillId="0" borderId="3" xfId="3" applyFont="1" applyFill="1" applyBorder="1" applyAlignment="1">
      <alignment horizontal="center"/>
    </xf>
    <xf numFmtId="0" fontId="14" fillId="0" borderId="0" xfId="0" applyFont="1" applyAlignment="1">
      <alignment horizontal="left" vertical="top"/>
    </xf>
    <xf numFmtId="0" fontId="15" fillId="0" borderId="0" xfId="0" applyFont="1" applyAlignment="1"/>
  </cellXfs>
  <cellStyles count="5">
    <cellStyle name="d" xfId="1"/>
    <cellStyle name="k6" xfId="2"/>
    <cellStyle name="Normální" xfId="0" builtinId="0"/>
    <cellStyle name="normální_Kopie - 1.Q 03-HČ rozb-tab. celk. výsledky" xfId="3"/>
    <cellStyle name="normální_XKopie - HČ rozp.04-tabulka verze 1 z 7.8.03" xfId="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1296383C-1784-4432-99C7-0A9CEF70AAD3}"/>
            </a:ext>
          </a:extLst>
        </xdr:cNvPr>
        <xdr:cNvSpPr>
          <a:spLocks noChangeArrowheads="1"/>
        </xdr:cNvSpPr>
      </xdr:nvSpPr>
      <xdr:spPr bwMode="auto">
        <a:xfrm>
          <a:off x="7536180" y="614934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12</xdr:col>
      <xdr:colOff>0</xdr:colOff>
      <xdr:row>42</xdr:row>
      <xdr:rowOff>0</xdr:rowOff>
    </xdr:from>
    <xdr:to>
      <xdr:col>12</xdr:col>
      <xdr:colOff>0</xdr:colOff>
      <xdr:row>42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xmlns="" id="{3A44C9B3-F351-44C7-B145-AACA212FBE56}"/>
            </a:ext>
          </a:extLst>
        </xdr:cNvPr>
        <xdr:cNvSpPr>
          <a:spLocks noChangeArrowheads="1"/>
        </xdr:cNvSpPr>
      </xdr:nvSpPr>
      <xdr:spPr bwMode="auto">
        <a:xfrm>
          <a:off x="7536180" y="614934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7"/>
  <sheetViews>
    <sheetView tabSelected="1" zoomScaleNormal="100" workbookViewId="0">
      <selection sqref="A1:S1"/>
    </sheetView>
  </sheetViews>
  <sheetFormatPr defaultColWidth="9.140625" defaultRowHeight="12.75" x14ac:dyDescent="0.2"/>
  <cols>
    <col min="1" max="1" width="23.7109375" style="2" customWidth="1"/>
    <col min="2" max="3" width="8.140625" style="2" customWidth="1"/>
    <col min="4" max="4" width="6.7109375" style="2" customWidth="1"/>
    <col min="5" max="6" width="8.7109375" style="2" customWidth="1"/>
    <col min="7" max="7" width="5.7109375" style="2" customWidth="1"/>
    <col min="8" max="9" width="8.7109375" style="2" customWidth="1"/>
    <col min="10" max="10" width="5.7109375" style="2" customWidth="1"/>
    <col min="11" max="12" width="8.7109375" style="2" customWidth="1"/>
    <col min="13" max="13" width="5.7109375" style="2" customWidth="1"/>
    <col min="14" max="15" width="8.7109375" style="2" customWidth="1"/>
    <col min="16" max="16" width="5.7109375" style="2" customWidth="1"/>
    <col min="17" max="18" width="8.7109375" style="2" customWidth="1"/>
    <col min="19" max="19" width="5.7109375" style="2" customWidth="1"/>
    <col min="20" max="116" width="10.7109375" style="2" customWidth="1"/>
    <col min="117" max="135" width="6.7109375" style="2" customWidth="1"/>
    <col min="136" max="16384" width="9.140625" style="2"/>
  </cols>
  <sheetData>
    <row r="1" spans="1:21" ht="17.25" customHeight="1" x14ac:dyDescent="0.2">
      <c r="A1" s="154" t="s">
        <v>54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66"/>
    </row>
    <row r="2" spans="1:21" ht="6.75" customHeight="1" x14ac:dyDescent="0.2">
      <c r="A2" s="149"/>
      <c r="B2" s="150"/>
      <c r="C2" s="150"/>
      <c r="D2" s="150"/>
      <c r="E2" s="150"/>
      <c r="F2" s="150"/>
      <c r="G2" s="150"/>
      <c r="K2" s="52"/>
      <c r="S2" s="3"/>
      <c r="T2" s="66"/>
    </row>
    <row r="3" spans="1:21" ht="12.75" customHeight="1" x14ac:dyDescent="0.2">
      <c r="A3" s="149"/>
      <c r="B3" s="150"/>
      <c r="C3" s="150"/>
      <c r="D3" s="150"/>
      <c r="E3" s="150"/>
      <c r="F3" s="150"/>
      <c r="G3" s="150"/>
      <c r="K3" s="52"/>
      <c r="S3" s="3"/>
      <c r="T3" s="66"/>
    </row>
    <row r="4" spans="1:21" ht="15" customHeight="1" x14ac:dyDescent="0.25">
      <c r="A4" s="59" t="s">
        <v>53</v>
      </c>
      <c r="K4" s="52"/>
      <c r="T4" s="66"/>
    </row>
    <row r="5" spans="1:21" ht="12" customHeight="1" thickBot="1" x14ac:dyDescent="0.25">
      <c r="C5" s="52"/>
      <c r="K5" s="3"/>
      <c r="O5" s="52"/>
      <c r="R5" s="3"/>
      <c r="S5" s="148" t="s">
        <v>0</v>
      </c>
      <c r="T5" s="66"/>
    </row>
    <row r="6" spans="1:21" ht="12" customHeight="1" x14ac:dyDescent="0.2">
      <c r="A6" s="4" t="s">
        <v>26</v>
      </c>
      <c r="B6" s="151" t="s">
        <v>1</v>
      </c>
      <c r="C6" s="152"/>
      <c r="D6" s="153"/>
      <c r="E6" s="5" t="s">
        <v>2</v>
      </c>
      <c r="F6" s="5"/>
      <c r="G6" s="6"/>
      <c r="H6" s="7" t="s">
        <v>3</v>
      </c>
      <c r="I6" s="7"/>
      <c r="J6" s="7"/>
      <c r="K6" s="7"/>
      <c r="L6" s="7"/>
      <c r="M6" s="7"/>
      <c r="N6" s="7"/>
      <c r="O6" s="7"/>
      <c r="P6" s="8"/>
      <c r="Q6" s="5" t="s">
        <v>4</v>
      </c>
      <c r="R6" s="5"/>
      <c r="S6" s="9"/>
      <c r="T6" s="66"/>
    </row>
    <row r="7" spans="1:21" ht="12" customHeight="1" x14ac:dyDescent="0.2">
      <c r="A7" s="10"/>
      <c r="B7" s="11"/>
      <c r="C7" s="11"/>
      <c r="D7" s="12"/>
      <c r="E7" s="11"/>
      <c r="F7" s="11"/>
      <c r="G7" s="12"/>
      <c r="H7" s="13" t="s">
        <v>5</v>
      </c>
      <c r="I7" s="13"/>
      <c r="J7" s="14"/>
      <c r="K7" s="13" t="s">
        <v>6</v>
      </c>
      <c r="L7" s="13"/>
      <c r="M7" s="14"/>
      <c r="N7" s="13" t="s">
        <v>7</v>
      </c>
      <c r="O7" s="13"/>
      <c r="P7" s="14"/>
      <c r="Q7" s="11"/>
      <c r="R7" s="11"/>
      <c r="S7" s="15"/>
    </row>
    <row r="8" spans="1:21" ht="12" customHeight="1" x14ac:dyDescent="0.2">
      <c r="A8" s="10"/>
      <c r="B8" s="16" t="s">
        <v>51</v>
      </c>
      <c r="C8" s="17" t="s">
        <v>8</v>
      </c>
      <c r="D8" s="18" t="s">
        <v>9</v>
      </c>
      <c r="E8" s="16" t="s">
        <v>51</v>
      </c>
      <c r="F8" s="19" t="s">
        <v>8</v>
      </c>
      <c r="G8" s="18" t="s">
        <v>10</v>
      </c>
      <c r="H8" s="16" t="s">
        <v>51</v>
      </c>
      <c r="I8" s="19" t="s">
        <v>8</v>
      </c>
      <c r="J8" s="18" t="s">
        <v>9</v>
      </c>
      <c r="K8" s="16" t="s">
        <v>51</v>
      </c>
      <c r="L8" s="19" t="s">
        <v>8</v>
      </c>
      <c r="M8" s="18" t="s">
        <v>9</v>
      </c>
      <c r="N8" s="16" t="s">
        <v>51</v>
      </c>
      <c r="O8" s="19" t="s">
        <v>8</v>
      </c>
      <c r="P8" s="18" t="s">
        <v>9</v>
      </c>
      <c r="Q8" s="16" t="s">
        <v>51</v>
      </c>
      <c r="R8" s="19" t="s">
        <v>8</v>
      </c>
      <c r="S8" s="20" t="s">
        <v>9</v>
      </c>
    </row>
    <row r="9" spans="1:21" ht="12" customHeight="1" x14ac:dyDescent="0.2">
      <c r="A9" s="23"/>
      <c r="B9" s="128" t="s">
        <v>52</v>
      </c>
      <c r="C9" s="71" t="s">
        <v>50</v>
      </c>
      <c r="D9" s="129" t="s">
        <v>11</v>
      </c>
      <c r="E9" s="128" t="s">
        <v>52</v>
      </c>
      <c r="F9" s="71" t="s">
        <v>50</v>
      </c>
      <c r="G9" s="129" t="s">
        <v>11</v>
      </c>
      <c r="H9" s="128" t="s">
        <v>52</v>
      </c>
      <c r="I9" s="71" t="s">
        <v>50</v>
      </c>
      <c r="J9" s="129" t="s">
        <v>11</v>
      </c>
      <c r="K9" s="128" t="s">
        <v>52</v>
      </c>
      <c r="L9" s="71" t="s">
        <v>50</v>
      </c>
      <c r="M9" s="129" t="s">
        <v>11</v>
      </c>
      <c r="N9" s="128" t="s">
        <v>52</v>
      </c>
      <c r="O9" s="71" t="s">
        <v>50</v>
      </c>
      <c r="P9" s="129" t="s">
        <v>11</v>
      </c>
      <c r="Q9" s="128" t="s">
        <v>52</v>
      </c>
      <c r="R9" s="71" t="s">
        <v>50</v>
      </c>
      <c r="S9" s="130" t="s">
        <v>11</v>
      </c>
    </row>
    <row r="10" spans="1:21" ht="11.45" customHeight="1" x14ac:dyDescent="0.2">
      <c r="A10" s="24" t="s">
        <v>12</v>
      </c>
      <c r="B10" s="104">
        <v>59000</v>
      </c>
      <c r="C10" s="132">
        <v>60731</v>
      </c>
      <c r="D10" s="78">
        <f>C10*100/B10</f>
        <v>102.93389830508474</v>
      </c>
      <c r="E10" s="41">
        <f>H10+K10+N10</f>
        <v>65685</v>
      </c>
      <c r="F10" s="41">
        <f>I10+L10+O10</f>
        <v>53767</v>
      </c>
      <c r="G10" s="78">
        <f>F10*100/E10</f>
        <v>81.855827053360741</v>
      </c>
      <c r="H10" s="104">
        <v>5250</v>
      </c>
      <c r="I10" s="41">
        <v>4561</v>
      </c>
      <c r="J10" s="78">
        <f>I10*100/H10</f>
        <v>86.876190476190473</v>
      </c>
      <c r="K10" s="104">
        <v>21875</v>
      </c>
      <c r="L10" s="41">
        <v>17556</v>
      </c>
      <c r="M10" s="78">
        <f>L10*100/K10</f>
        <v>80.256</v>
      </c>
      <c r="N10" s="104">
        <v>38560</v>
      </c>
      <c r="O10" s="41">
        <v>31650</v>
      </c>
      <c r="P10" s="78">
        <f>O10*100/N10</f>
        <v>82.079875518672196</v>
      </c>
      <c r="Q10" s="41">
        <f t="shared" ref="Q10:Q13" si="0">B10-E10</f>
        <v>-6685</v>
      </c>
      <c r="R10" s="41">
        <f>C10-F10</f>
        <v>6964</v>
      </c>
      <c r="S10" s="72" t="s">
        <v>13</v>
      </c>
      <c r="T10" s="84"/>
    </row>
    <row r="11" spans="1:21" ht="11.45" customHeight="1" x14ac:dyDescent="0.2">
      <c r="A11" s="25" t="s">
        <v>14</v>
      </c>
      <c r="B11" s="101">
        <v>51150</v>
      </c>
      <c r="C11" s="132">
        <v>51586</v>
      </c>
      <c r="D11" s="73">
        <f>C11*100/B11</f>
        <v>100.85239491691105</v>
      </c>
      <c r="E11" s="41">
        <f t="shared" ref="E11:E13" si="1">H11+K11+N11</f>
        <v>50700</v>
      </c>
      <c r="F11" s="41">
        <f>I11+L11+O11</f>
        <v>48556</v>
      </c>
      <c r="G11" s="73">
        <f>F11*100/E11</f>
        <v>95.77120315581854</v>
      </c>
      <c r="H11" s="101">
        <v>2800</v>
      </c>
      <c r="I11" s="41">
        <v>2577</v>
      </c>
      <c r="J11" s="73">
        <f>I11*100/H11</f>
        <v>92.035714285714292</v>
      </c>
      <c r="K11" s="101">
        <v>16300</v>
      </c>
      <c r="L11" s="43">
        <v>14482</v>
      </c>
      <c r="M11" s="73">
        <f>L11*100/K11</f>
        <v>88.846625766871171</v>
      </c>
      <c r="N11" s="101">
        <v>31600</v>
      </c>
      <c r="O11" s="41">
        <v>31497</v>
      </c>
      <c r="P11" s="73">
        <f>O11*100/N11</f>
        <v>99.674050632911388</v>
      </c>
      <c r="Q11" s="41">
        <f t="shared" si="0"/>
        <v>450</v>
      </c>
      <c r="R11" s="41">
        <f>C11-F11</f>
        <v>3030</v>
      </c>
      <c r="S11" s="74">
        <f>R11*100/Q11</f>
        <v>673.33333333333337</v>
      </c>
      <c r="T11" s="84"/>
    </row>
    <row r="12" spans="1:21" ht="11.45" customHeight="1" x14ac:dyDescent="0.2">
      <c r="A12" s="25" t="s">
        <v>35</v>
      </c>
      <c r="B12" s="101">
        <v>226000</v>
      </c>
      <c r="C12" s="132">
        <v>244876</v>
      </c>
      <c r="D12" s="73">
        <f>C12*100/B12</f>
        <v>108.35221238938053</v>
      </c>
      <c r="E12" s="41">
        <f>H12+K12+N12</f>
        <v>221595</v>
      </c>
      <c r="F12" s="41">
        <f>I12+L12+O12</f>
        <v>217374</v>
      </c>
      <c r="G12" s="73">
        <f>F12*100/E12</f>
        <v>98.095173627563796</v>
      </c>
      <c r="H12" s="101">
        <v>11500</v>
      </c>
      <c r="I12" s="41">
        <v>11547</v>
      </c>
      <c r="J12" s="73">
        <f>I12*100/H12</f>
        <v>100.40869565217392</v>
      </c>
      <c r="K12" s="101">
        <f>79230+1000+1000+1000</f>
        <v>82230</v>
      </c>
      <c r="L12" s="41">
        <v>66773</v>
      </c>
      <c r="M12" s="73">
        <f>L12*100/K12</f>
        <v>81.202724066642347</v>
      </c>
      <c r="N12" s="101">
        <v>127865</v>
      </c>
      <c r="O12" s="41">
        <v>139054</v>
      </c>
      <c r="P12" s="73">
        <f>O12*100/N12</f>
        <v>108.7506354358112</v>
      </c>
      <c r="Q12" s="41">
        <f t="shared" si="0"/>
        <v>4405</v>
      </c>
      <c r="R12" s="41">
        <f>C12-F12</f>
        <v>27502</v>
      </c>
      <c r="S12" s="74">
        <f>R12*100/Q12</f>
        <v>624.33598183881952</v>
      </c>
      <c r="T12" s="84"/>
    </row>
    <row r="13" spans="1:21" ht="11.45" customHeight="1" x14ac:dyDescent="0.2">
      <c r="A13" s="26" t="s">
        <v>47</v>
      </c>
      <c r="B13" s="102">
        <v>52800</v>
      </c>
      <c r="C13" s="133">
        <v>56004</v>
      </c>
      <c r="D13" s="95">
        <f>C13*100/B13</f>
        <v>106.06818181818181</v>
      </c>
      <c r="E13" s="42">
        <f t="shared" si="1"/>
        <v>68130</v>
      </c>
      <c r="F13" s="42">
        <f>I13+L13+O13</f>
        <v>68620</v>
      </c>
      <c r="G13" s="95">
        <f>F13*100/E13</f>
        <v>100.71921326875092</v>
      </c>
      <c r="H13" s="103">
        <v>3880</v>
      </c>
      <c r="I13" s="42">
        <v>3856</v>
      </c>
      <c r="J13" s="95">
        <f>I13*100/H13</f>
        <v>99.381443298969074</v>
      </c>
      <c r="K13" s="103">
        <v>23035</v>
      </c>
      <c r="L13" s="42">
        <v>22156</v>
      </c>
      <c r="M13" s="95">
        <f>L13*100/K13</f>
        <v>96.184067723030168</v>
      </c>
      <c r="N13" s="103">
        <v>41215</v>
      </c>
      <c r="O13" s="42">
        <v>42608</v>
      </c>
      <c r="P13" s="95">
        <f>O13*100/N13</f>
        <v>103.37983743782604</v>
      </c>
      <c r="Q13" s="42">
        <f t="shared" si="0"/>
        <v>-15330</v>
      </c>
      <c r="R13" s="42">
        <f>C13-F13</f>
        <v>-12616</v>
      </c>
      <c r="S13" s="96" t="s">
        <v>13</v>
      </c>
      <c r="T13" s="84"/>
    </row>
    <row r="14" spans="1:21" ht="11.45" customHeight="1" x14ac:dyDescent="0.2">
      <c r="A14" s="27" t="s">
        <v>15</v>
      </c>
      <c r="B14" s="35"/>
      <c r="C14" s="134"/>
      <c r="D14" s="97"/>
      <c r="E14" s="36"/>
      <c r="F14" s="36"/>
      <c r="G14" s="97"/>
      <c r="H14" s="36"/>
      <c r="I14" s="36"/>
      <c r="J14" s="97"/>
      <c r="K14" s="36"/>
      <c r="L14" s="36"/>
      <c r="M14" s="97"/>
      <c r="N14" s="36"/>
      <c r="O14" s="36"/>
      <c r="P14" s="97"/>
      <c r="Q14" s="36"/>
      <c r="R14" s="36"/>
      <c r="S14" s="98"/>
      <c r="T14" s="84"/>
    </row>
    <row r="15" spans="1:21" ht="11.45" customHeight="1" thickBot="1" x14ac:dyDescent="0.25">
      <c r="A15" s="28" t="s">
        <v>16</v>
      </c>
      <c r="B15" s="37">
        <f>SUM(B10:B14)</f>
        <v>388950</v>
      </c>
      <c r="C15" s="135">
        <f>SUM(C10:C14)</f>
        <v>413197</v>
      </c>
      <c r="D15" s="99">
        <f>C15*100/B15</f>
        <v>106.23396323434889</v>
      </c>
      <c r="E15" s="38">
        <f>SUM(E10:E14)</f>
        <v>406110</v>
      </c>
      <c r="F15" s="38">
        <f>SUM(F10:F14)</f>
        <v>388317</v>
      </c>
      <c r="G15" s="93">
        <f t="shared" ref="G15:G21" si="2">F15*100/E15</f>
        <v>95.618674743296154</v>
      </c>
      <c r="H15" s="38">
        <f>SUM(H10:H14)</f>
        <v>23430</v>
      </c>
      <c r="I15" s="37">
        <f>SUM(I10:I14)</f>
        <v>22541</v>
      </c>
      <c r="J15" s="99">
        <f>I15*100/H15</f>
        <v>96.205719163465645</v>
      </c>
      <c r="K15" s="38">
        <f>SUM(K10:K14)</f>
        <v>143440</v>
      </c>
      <c r="L15" s="38">
        <f>SUM(L10:L14)</f>
        <v>120967</v>
      </c>
      <c r="M15" s="99">
        <f t="shared" ref="M15:M23" si="3">L15*100/K15</f>
        <v>84.332822085889575</v>
      </c>
      <c r="N15" s="38">
        <f>SUM(N10:N14)</f>
        <v>239240</v>
      </c>
      <c r="O15" s="37">
        <f>SUM(O10:O14)</f>
        <v>244809</v>
      </c>
      <c r="P15" s="99">
        <f t="shared" ref="P15:P22" si="4">O15*100/N15</f>
        <v>102.3277879953185</v>
      </c>
      <c r="Q15" s="38">
        <f t="shared" ref="Q15:R23" si="5">B15-E15</f>
        <v>-17160</v>
      </c>
      <c r="R15" s="38">
        <f>SUM(R10:R14)</f>
        <v>24880</v>
      </c>
      <c r="S15" s="100" t="s">
        <v>13</v>
      </c>
      <c r="T15" s="84"/>
    </row>
    <row r="16" spans="1:21" ht="11.45" customHeight="1" x14ac:dyDescent="0.2">
      <c r="A16" s="24" t="s">
        <v>17</v>
      </c>
      <c r="B16" s="104">
        <v>235030</v>
      </c>
      <c r="C16" s="132">
        <v>226482</v>
      </c>
      <c r="D16" s="78">
        <f t="shared" ref="D16:D23" si="6">C16*100/B16</f>
        <v>96.363017487129298</v>
      </c>
      <c r="E16" s="41">
        <f>H16+K16+N16</f>
        <v>206419</v>
      </c>
      <c r="F16" s="41">
        <f t="shared" ref="E16:F23" si="7">I16+L16+O16</f>
        <v>188709</v>
      </c>
      <c r="G16" s="78">
        <f t="shared" si="2"/>
        <v>91.420363435536458</v>
      </c>
      <c r="H16" s="104">
        <v>19500</v>
      </c>
      <c r="I16" s="41">
        <v>18660</v>
      </c>
      <c r="J16" s="78">
        <f t="shared" ref="J16:J21" si="8">I16*100/H16</f>
        <v>95.692307692307693</v>
      </c>
      <c r="K16" s="104">
        <v>54750</v>
      </c>
      <c r="L16" s="41">
        <v>42787</v>
      </c>
      <c r="M16" s="78">
        <f t="shared" si="3"/>
        <v>78.149771689497712</v>
      </c>
      <c r="N16" s="104">
        <v>132169</v>
      </c>
      <c r="O16" s="41">
        <v>127262</v>
      </c>
      <c r="P16" s="78">
        <f t="shared" si="4"/>
        <v>96.287329101377779</v>
      </c>
      <c r="Q16" s="41">
        <f>B16-E16</f>
        <v>28611</v>
      </c>
      <c r="R16" s="41">
        <f>C16-F16</f>
        <v>37773</v>
      </c>
      <c r="S16" s="79">
        <f>R16/Q16*100</f>
        <v>132.02264863164515</v>
      </c>
      <c r="T16" s="84"/>
      <c r="U16" s="1"/>
    </row>
    <row r="17" spans="1:21" ht="11.45" customHeight="1" x14ac:dyDescent="0.2">
      <c r="A17" s="25" t="s">
        <v>32</v>
      </c>
      <c r="B17" s="101">
        <v>117100</v>
      </c>
      <c r="C17" s="132">
        <v>114203</v>
      </c>
      <c r="D17" s="73">
        <f t="shared" si="6"/>
        <v>97.526046114432106</v>
      </c>
      <c r="E17" s="41">
        <f t="shared" si="7"/>
        <v>252865</v>
      </c>
      <c r="F17" s="41">
        <f t="shared" si="7"/>
        <v>206972</v>
      </c>
      <c r="G17" s="73">
        <f t="shared" si="2"/>
        <v>81.85078994720503</v>
      </c>
      <c r="H17" s="101">
        <v>33000</v>
      </c>
      <c r="I17" s="41">
        <v>31941</v>
      </c>
      <c r="J17" s="73">
        <f t="shared" si="8"/>
        <v>96.790909090909096</v>
      </c>
      <c r="K17" s="101">
        <v>70477</v>
      </c>
      <c r="L17" s="41">
        <v>45217</v>
      </c>
      <c r="M17" s="73">
        <f t="shared" si="3"/>
        <v>64.158519800786067</v>
      </c>
      <c r="N17" s="101">
        <v>149388</v>
      </c>
      <c r="O17" s="41">
        <v>129814</v>
      </c>
      <c r="P17" s="73">
        <f t="shared" si="4"/>
        <v>86.897207272337809</v>
      </c>
      <c r="Q17" s="41">
        <f t="shared" si="5"/>
        <v>-135765</v>
      </c>
      <c r="R17" s="41">
        <f t="shared" si="5"/>
        <v>-92769</v>
      </c>
      <c r="S17" s="79" t="s">
        <v>13</v>
      </c>
      <c r="T17" s="85"/>
      <c r="U17" s="85"/>
    </row>
    <row r="18" spans="1:21" ht="11.45" customHeight="1" x14ac:dyDescent="0.2">
      <c r="A18" s="25" t="s">
        <v>49</v>
      </c>
      <c r="B18" s="101">
        <v>204834</v>
      </c>
      <c r="C18" s="136">
        <v>213539</v>
      </c>
      <c r="D18" s="73">
        <f t="shared" si="6"/>
        <v>104.2497827509105</v>
      </c>
      <c r="E18" s="41">
        <f t="shared" si="7"/>
        <v>224399</v>
      </c>
      <c r="F18" s="41">
        <f>I18+L18+O18</f>
        <v>203009</v>
      </c>
      <c r="G18" s="78">
        <f t="shared" si="2"/>
        <v>90.467871960213728</v>
      </c>
      <c r="H18" s="101">
        <f>26306+10073</f>
        <v>36379</v>
      </c>
      <c r="I18" s="48">
        <v>59140</v>
      </c>
      <c r="J18" s="78">
        <f t="shared" si="8"/>
        <v>162.5663157316034</v>
      </c>
      <c r="K18" s="101">
        <f>129553+2922</f>
        <v>132475</v>
      </c>
      <c r="L18" s="48">
        <v>106179</v>
      </c>
      <c r="M18" s="78">
        <f t="shared" si="3"/>
        <v>80.150217022079644</v>
      </c>
      <c r="N18" s="101">
        <v>55545</v>
      </c>
      <c r="O18" s="48">
        <v>37690</v>
      </c>
      <c r="P18" s="78">
        <f t="shared" si="4"/>
        <v>67.854892429561616</v>
      </c>
      <c r="Q18" s="48">
        <f>B18-E18</f>
        <v>-19565</v>
      </c>
      <c r="R18" s="41">
        <f t="shared" si="5"/>
        <v>10530</v>
      </c>
      <c r="S18" s="79" t="s">
        <v>13</v>
      </c>
      <c r="T18" s="85"/>
      <c r="U18" s="85"/>
    </row>
    <row r="19" spans="1:21" ht="11.45" customHeight="1" x14ac:dyDescent="0.2">
      <c r="A19" s="25" t="s">
        <v>31</v>
      </c>
      <c r="B19" s="101">
        <v>6919</v>
      </c>
      <c r="C19" s="136">
        <v>4042</v>
      </c>
      <c r="D19" s="73">
        <f t="shared" si="6"/>
        <v>58.418846654140772</v>
      </c>
      <c r="E19" s="41">
        <f t="shared" si="7"/>
        <v>23812</v>
      </c>
      <c r="F19" s="41">
        <f t="shared" si="7"/>
        <v>5808</v>
      </c>
      <c r="G19" s="73">
        <f t="shared" si="2"/>
        <v>24.39106332941374</v>
      </c>
      <c r="H19" s="101">
        <v>3492</v>
      </c>
      <c r="I19" s="48">
        <v>1400</v>
      </c>
      <c r="J19" s="73">
        <f>I19*100/H19</f>
        <v>40.091638029782359</v>
      </c>
      <c r="K19" s="101">
        <v>800</v>
      </c>
      <c r="L19" s="48">
        <v>295</v>
      </c>
      <c r="M19" s="73">
        <f t="shared" si="3"/>
        <v>36.875</v>
      </c>
      <c r="N19" s="101">
        <v>19520</v>
      </c>
      <c r="O19" s="48">
        <v>4113</v>
      </c>
      <c r="P19" s="78">
        <f t="shared" si="4"/>
        <v>21.070696721311474</v>
      </c>
      <c r="Q19" s="41">
        <f t="shared" si="5"/>
        <v>-16893</v>
      </c>
      <c r="R19" s="41">
        <f t="shared" si="5"/>
        <v>-1766</v>
      </c>
      <c r="S19" s="79" t="s">
        <v>13</v>
      </c>
      <c r="T19" s="84"/>
      <c r="U19" s="85"/>
    </row>
    <row r="20" spans="1:21" ht="11.45" customHeight="1" x14ac:dyDescent="0.2">
      <c r="A20" s="25" t="s">
        <v>18</v>
      </c>
      <c r="B20" s="101">
        <v>820000</v>
      </c>
      <c r="C20" s="136">
        <v>782280</v>
      </c>
      <c r="D20" s="73">
        <f t="shared" si="6"/>
        <v>95.4</v>
      </c>
      <c r="E20" s="41">
        <f t="shared" si="7"/>
        <v>118042</v>
      </c>
      <c r="F20" s="41">
        <f>I20+L20+O20</f>
        <v>64498</v>
      </c>
      <c r="G20" s="73">
        <f t="shared" si="2"/>
        <v>54.639873943172766</v>
      </c>
      <c r="H20" s="101">
        <v>34941</v>
      </c>
      <c r="I20" s="48">
        <v>34941</v>
      </c>
      <c r="J20" s="73">
        <f>I20*100/H20</f>
        <v>100</v>
      </c>
      <c r="K20" s="101">
        <v>51335</v>
      </c>
      <c r="L20" s="48">
        <v>13233</v>
      </c>
      <c r="M20" s="73">
        <f t="shared" si="3"/>
        <v>25.777734489139963</v>
      </c>
      <c r="N20" s="101">
        <v>31766</v>
      </c>
      <c r="O20" s="48">
        <v>16324</v>
      </c>
      <c r="P20" s="78">
        <f t="shared" si="4"/>
        <v>51.388276773909212</v>
      </c>
      <c r="Q20" s="48">
        <f t="shared" si="5"/>
        <v>701958</v>
      </c>
      <c r="R20" s="41">
        <f t="shared" si="5"/>
        <v>717782</v>
      </c>
      <c r="S20" s="79">
        <f>R20*100/Q20</f>
        <v>102.25426592474193</v>
      </c>
      <c r="T20" s="84"/>
      <c r="U20" s="85"/>
    </row>
    <row r="21" spans="1:21" ht="11.45" customHeight="1" x14ac:dyDescent="0.2">
      <c r="A21" s="25" t="s">
        <v>20</v>
      </c>
      <c r="B21" s="101">
        <v>230400</v>
      </c>
      <c r="C21" s="137">
        <v>237576</v>
      </c>
      <c r="D21" s="73">
        <f t="shared" si="6"/>
        <v>103.11458333333333</v>
      </c>
      <c r="E21" s="41">
        <f t="shared" si="7"/>
        <v>150384</v>
      </c>
      <c r="F21" s="43">
        <f>I21+L21+O21</f>
        <v>139424</v>
      </c>
      <c r="G21" s="73">
        <f t="shared" si="2"/>
        <v>92.711990637301838</v>
      </c>
      <c r="H21" s="101">
        <v>8934</v>
      </c>
      <c r="I21" s="43">
        <v>6532</v>
      </c>
      <c r="J21" s="73">
        <f t="shared" si="8"/>
        <v>73.113946720393997</v>
      </c>
      <c r="K21" s="101">
        <v>4250</v>
      </c>
      <c r="L21" s="43">
        <v>1420</v>
      </c>
      <c r="M21" s="75">
        <f t="shared" si="3"/>
        <v>33.411764705882355</v>
      </c>
      <c r="N21" s="101">
        <v>137200</v>
      </c>
      <c r="O21" s="43">
        <v>131472</v>
      </c>
      <c r="P21" s="73">
        <f t="shared" si="4"/>
        <v>95.825072886297377</v>
      </c>
      <c r="Q21" s="76">
        <f t="shared" si="5"/>
        <v>80016</v>
      </c>
      <c r="R21" s="41">
        <f t="shared" si="5"/>
        <v>98152</v>
      </c>
      <c r="S21" s="77">
        <f>R21*100/Q21</f>
        <v>122.66546690661868</v>
      </c>
      <c r="T21" s="84"/>
    </row>
    <row r="22" spans="1:21" ht="11.45" customHeight="1" x14ac:dyDescent="0.2">
      <c r="A22" s="25" t="s">
        <v>40</v>
      </c>
      <c r="B22" s="101">
        <v>2698</v>
      </c>
      <c r="C22" s="137">
        <v>3156</v>
      </c>
      <c r="D22" s="73">
        <f t="shared" si="6"/>
        <v>116.97553743513714</v>
      </c>
      <c r="E22" s="60">
        <f t="shared" si="7"/>
        <v>59207</v>
      </c>
      <c r="F22" s="43">
        <f>I22+L22+O22</f>
        <v>58749</v>
      </c>
      <c r="G22" s="73">
        <f>F22*100/E22</f>
        <v>99.226442819261237</v>
      </c>
      <c r="H22" s="101">
        <v>600</v>
      </c>
      <c r="I22" s="43">
        <v>600</v>
      </c>
      <c r="J22" s="73">
        <f>I22*100/H22</f>
        <v>100</v>
      </c>
      <c r="K22" s="101">
        <v>2</v>
      </c>
      <c r="L22" s="43">
        <v>1</v>
      </c>
      <c r="M22" s="75">
        <f t="shared" si="3"/>
        <v>50</v>
      </c>
      <c r="N22" s="101">
        <v>58605</v>
      </c>
      <c r="O22" s="43">
        <v>58148</v>
      </c>
      <c r="P22" s="73">
        <f t="shared" si="4"/>
        <v>99.220203054346896</v>
      </c>
      <c r="Q22" s="76">
        <f>B22-E22</f>
        <v>-56509</v>
      </c>
      <c r="R22" s="43">
        <f t="shared" si="5"/>
        <v>-55593</v>
      </c>
      <c r="S22" s="77" t="s">
        <v>13</v>
      </c>
      <c r="T22" s="84"/>
    </row>
    <row r="23" spans="1:21" ht="11.45" customHeight="1" thickBot="1" x14ac:dyDescent="0.25">
      <c r="A23" s="21" t="s">
        <v>41</v>
      </c>
      <c r="B23" s="105">
        <v>35900</v>
      </c>
      <c r="C23" s="138">
        <v>36836</v>
      </c>
      <c r="D23" s="88">
        <f t="shared" si="6"/>
        <v>102.60724233983287</v>
      </c>
      <c r="E23" s="61">
        <f t="shared" si="7"/>
        <v>6635</v>
      </c>
      <c r="F23" s="91">
        <f>I23+L23+O23</f>
        <v>7149</v>
      </c>
      <c r="G23" s="89">
        <f>F23*100/E23</f>
        <v>107.74679728711379</v>
      </c>
      <c r="H23" s="106">
        <v>0</v>
      </c>
      <c r="I23" s="139">
        <v>0</v>
      </c>
      <c r="J23" s="90" t="s">
        <v>13</v>
      </c>
      <c r="K23" s="106">
        <v>6635</v>
      </c>
      <c r="L23" s="139">
        <v>7149</v>
      </c>
      <c r="M23" s="90">
        <f t="shared" si="3"/>
        <v>107.74679728711379</v>
      </c>
      <c r="N23" s="106">
        <v>0</v>
      </c>
      <c r="O23" s="140">
        <v>0</v>
      </c>
      <c r="P23" s="90" t="s">
        <v>13</v>
      </c>
      <c r="Q23" s="62">
        <f>B23-E23</f>
        <v>29265</v>
      </c>
      <c r="R23" s="91">
        <f t="shared" si="5"/>
        <v>29687</v>
      </c>
      <c r="S23" s="92">
        <f>R23*100/Q23</f>
        <v>101.44199555783359</v>
      </c>
      <c r="T23" s="84"/>
    </row>
    <row r="24" spans="1:21" ht="11.45" customHeight="1" x14ac:dyDescent="0.2">
      <c r="A24" s="27" t="s">
        <v>25</v>
      </c>
      <c r="B24" s="35"/>
      <c r="C24" s="134"/>
      <c r="D24" s="97"/>
      <c r="E24" s="36"/>
      <c r="F24" s="36"/>
      <c r="G24" s="97"/>
      <c r="H24" s="36"/>
      <c r="I24" s="36"/>
      <c r="J24" s="97"/>
      <c r="K24" s="36"/>
      <c r="L24" s="36"/>
      <c r="M24" s="97"/>
      <c r="N24" s="36"/>
      <c r="O24" s="36"/>
      <c r="P24" s="97"/>
      <c r="Q24" s="36"/>
      <c r="R24" s="36"/>
      <c r="S24" s="98"/>
    </row>
    <row r="25" spans="1:21" ht="11.45" customHeight="1" thickBot="1" x14ac:dyDescent="0.25">
      <c r="A25" s="28" t="s">
        <v>19</v>
      </c>
      <c r="B25" s="37">
        <f>SUM(B16:B24)</f>
        <v>1652881</v>
      </c>
      <c r="C25" s="141">
        <f>SUM(C16:C24)</f>
        <v>1618114</v>
      </c>
      <c r="D25" s="93">
        <f t="shared" ref="D25:D31" si="9">C25*100/B25</f>
        <v>97.896581786589593</v>
      </c>
      <c r="E25" s="38">
        <f>SUM(E16:E24)</f>
        <v>1041763</v>
      </c>
      <c r="F25" s="38">
        <f>SUM(F16:F24)</f>
        <v>874318</v>
      </c>
      <c r="G25" s="93">
        <f>F25*100/E25</f>
        <v>83.926766452638461</v>
      </c>
      <c r="H25" s="38">
        <f>SUM(H16:H24)</f>
        <v>136846</v>
      </c>
      <c r="I25" s="38">
        <f>SUM(I16:I24)</f>
        <v>153214</v>
      </c>
      <c r="J25" s="93">
        <f>I25*100/H25</f>
        <v>111.96089034389021</v>
      </c>
      <c r="K25" s="38">
        <f>SUM(K16:K24)</f>
        <v>320724</v>
      </c>
      <c r="L25" s="38">
        <f>SUM(L16:L24)</f>
        <v>216281</v>
      </c>
      <c r="M25" s="93">
        <f t="shared" ref="M25:M31" si="10">L25*100/K25</f>
        <v>67.435240268891633</v>
      </c>
      <c r="N25" s="38">
        <f>SUM(N16:N24)</f>
        <v>584193</v>
      </c>
      <c r="O25" s="38">
        <f>SUM(O16:O24)</f>
        <v>504823</v>
      </c>
      <c r="P25" s="93">
        <f>O25*100/N25</f>
        <v>86.413736556240835</v>
      </c>
      <c r="Q25" s="38">
        <f t="shared" ref="Q25:R35" si="11">B25-E25</f>
        <v>611118</v>
      </c>
      <c r="R25" s="38">
        <f>SUM(R16:R24)</f>
        <v>743796</v>
      </c>
      <c r="S25" s="94">
        <f>R25*100/Q25</f>
        <v>121.71070071573739</v>
      </c>
    </row>
    <row r="26" spans="1:21" ht="11.45" customHeight="1" x14ac:dyDescent="0.2">
      <c r="A26" s="22" t="s">
        <v>30</v>
      </c>
      <c r="B26" s="54">
        <v>9600</v>
      </c>
      <c r="C26" s="45">
        <v>10264</v>
      </c>
      <c r="D26" s="82">
        <f t="shared" si="9"/>
        <v>106.91666666666667</v>
      </c>
      <c r="E26" s="45">
        <f>H26+K26+N26</f>
        <v>88835</v>
      </c>
      <c r="F26" s="45">
        <f t="shared" ref="E26:F40" si="12">I26+L26+O26</f>
        <v>88282</v>
      </c>
      <c r="G26" s="82">
        <f t="shared" ref="G26:G31" si="13">F26*100/E26</f>
        <v>99.377497607924809</v>
      </c>
      <c r="H26" s="45">
        <v>10700</v>
      </c>
      <c r="I26" s="45">
        <v>10673</v>
      </c>
      <c r="J26" s="82">
        <f>I26*100/H26</f>
        <v>99.747663551401871</v>
      </c>
      <c r="K26" s="101">
        <v>77855</v>
      </c>
      <c r="L26" s="45">
        <v>77342</v>
      </c>
      <c r="M26" s="82">
        <f t="shared" si="10"/>
        <v>99.341082782094915</v>
      </c>
      <c r="N26" s="45">
        <v>280</v>
      </c>
      <c r="O26" s="45">
        <v>267</v>
      </c>
      <c r="P26" s="82">
        <f>O26*100/N26</f>
        <v>95.357142857142861</v>
      </c>
      <c r="Q26" s="45">
        <f t="shared" si="11"/>
        <v>-79235</v>
      </c>
      <c r="R26" s="45">
        <f>C26-F26</f>
        <v>-78018</v>
      </c>
      <c r="S26" s="83" t="s">
        <v>13</v>
      </c>
    </row>
    <row r="27" spans="1:21" ht="11.45" customHeight="1" x14ac:dyDescent="0.2">
      <c r="A27" s="23" t="s">
        <v>22</v>
      </c>
      <c r="B27" s="55">
        <v>8110</v>
      </c>
      <c r="C27" s="44">
        <v>16727</v>
      </c>
      <c r="D27" s="80">
        <f t="shared" si="9"/>
        <v>206.25154130702836</v>
      </c>
      <c r="E27" s="44">
        <f>H27+K27+N27</f>
        <v>121000</v>
      </c>
      <c r="F27" s="44">
        <f t="shared" si="12"/>
        <v>118138</v>
      </c>
      <c r="G27" s="80">
        <f t="shared" si="13"/>
        <v>97.634710743801648</v>
      </c>
      <c r="H27" s="44">
        <v>44000</v>
      </c>
      <c r="I27" s="44">
        <v>43874</v>
      </c>
      <c r="J27" s="80">
        <f>I27*100/H27</f>
        <v>99.713636363636368</v>
      </c>
      <c r="K27" s="103">
        <v>59000</v>
      </c>
      <c r="L27" s="44">
        <v>56277</v>
      </c>
      <c r="M27" s="80">
        <f t="shared" si="10"/>
        <v>95.384745762711859</v>
      </c>
      <c r="N27" s="44">
        <v>18000</v>
      </c>
      <c r="O27" s="44">
        <v>17987</v>
      </c>
      <c r="P27" s="80">
        <f>O27*100/N27</f>
        <v>99.927777777777777</v>
      </c>
      <c r="Q27" s="44">
        <f t="shared" si="11"/>
        <v>-112890</v>
      </c>
      <c r="R27" s="44">
        <f>C27-F27</f>
        <v>-101411</v>
      </c>
      <c r="S27" s="81" t="s">
        <v>13</v>
      </c>
    </row>
    <row r="28" spans="1:21" s="65" customFormat="1" ht="11.45" customHeight="1" thickBot="1" x14ac:dyDescent="0.25">
      <c r="A28" s="28" t="s">
        <v>29</v>
      </c>
      <c r="B28" s="39">
        <f>SUM(B26:B27)</f>
        <v>17710</v>
      </c>
      <c r="C28" s="38">
        <f>SUM(C26:C27)</f>
        <v>26991</v>
      </c>
      <c r="D28" s="93">
        <f t="shared" si="9"/>
        <v>152.40542066629024</v>
      </c>
      <c r="E28" s="38">
        <f t="shared" si="12"/>
        <v>209835</v>
      </c>
      <c r="F28" s="38">
        <f t="shared" si="12"/>
        <v>206420</v>
      </c>
      <c r="G28" s="93">
        <f t="shared" si="13"/>
        <v>98.372530798007958</v>
      </c>
      <c r="H28" s="38">
        <f>SUM(H26:H27)</f>
        <v>54700</v>
      </c>
      <c r="I28" s="38">
        <f>SUM(I26:I27)</f>
        <v>54547</v>
      </c>
      <c r="J28" s="93">
        <f>I28*100/H28</f>
        <v>99.720292504570381</v>
      </c>
      <c r="K28" s="38">
        <f>SUM(K26:K27)</f>
        <v>136855</v>
      </c>
      <c r="L28" s="38">
        <f>SUM(L26:L27)</f>
        <v>133619</v>
      </c>
      <c r="M28" s="93">
        <f t="shared" si="10"/>
        <v>97.635453582258592</v>
      </c>
      <c r="N28" s="38">
        <f>SUM(N26:N27)</f>
        <v>18280</v>
      </c>
      <c r="O28" s="38">
        <f>SUM(O26:O27)</f>
        <v>18254</v>
      </c>
      <c r="P28" s="93">
        <f>O28*100/N28</f>
        <v>99.857768052516406</v>
      </c>
      <c r="Q28" s="38">
        <f t="shared" si="11"/>
        <v>-192125</v>
      </c>
      <c r="R28" s="38">
        <f t="shared" si="11"/>
        <v>-179429</v>
      </c>
      <c r="S28" s="94" t="s">
        <v>13</v>
      </c>
    </row>
    <row r="29" spans="1:21" s="65" customFormat="1" ht="11.45" customHeight="1" thickBot="1" x14ac:dyDescent="0.25">
      <c r="A29" s="33" t="s">
        <v>34</v>
      </c>
      <c r="B29" s="131">
        <v>0</v>
      </c>
      <c r="C29" s="46">
        <v>0</v>
      </c>
      <c r="D29" s="86" t="s">
        <v>13</v>
      </c>
      <c r="E29" s="46">
        <f>H29+K29+N29</f>
        <v>0</v>
      </c>
      <c r="F29" s="46">
        <f>I29+L29+O29</f>
        <v>0</v>
      </c>
      <c r="G29" s="86" t="s">
        <v>13</v>
      </c>
      <c r="H29" s="46">
        <v>0</v>
      </c>
      <c r="I29" s="46">
        <v>0</v>
      </c>
      <c r="J29" s="86" t="s">
        <v>13</v>
      </c>
      <c r="K29" s="46">
        <v>0</v>
      </c>
      <c r="L29" s="46">
        <v>0</v>
      </c>
      <c r="M29" s="86" t="s">
        <v>13</v>
      </c>
      <c r="N29" s="46">
        <v>0</v>
      </c>
      <c r="O29" s="46">
        <v>0</v>
      </c>
      <c r="P29" s="86" t="s">
        <v>13</v>
      </c>
      <c r="Q29" s="46">
        <f t="shared" si="11"/>
        <v>0</v>
      </c>
      <c r="R29" s="46">
        <f t="shared" si="11"/>
        <v>0</v>
      </c>
      <c r="S29" s="87" t="s">
        <v>13</v>
      </c>
      <c r="T29" s="69"/>
    </row>
    <row r="30" spans="1:21" ht="11.45" customHeight="1" x14ac:dyDescent="0.2">
      <c r="A30" s="32" t="s">
        <v>44</v>
      </c>
      <c r="B30" s="41">
        <v>315282</v>
      </c>
      <c r="C30" s="41">
        <v>330890</v>
      </c>
      <c r="D30" s="78">
        <f t="shared" si="9"/>
        <v>104.95048876878477</v>
      </c>
      <c r="E30" s="41">
        <f t="shared" si="12"/>
        <v>44318</v>
      </c>
      <c r="F30" s="41">
        <f>I30+L30+O30</f>
        <v>37517</v>
      </c>
      <c r="G30" s="78">
        <f t="shared" si="13"/>
        <v>84.654090888578011</v>
      </c>
      <c r="H30" s="104">
        <v>81</v>
      </c>
      <c r="I30" s="41">
        <v>101</v>
      </c>
      <c r="J30" s="110">
        <f>I30*100/H30</f>
        <v>124.69135802469135</v>
      </c>
      <c r="K30" s="41">
        <v>3073</v>
      </c>
      <c r="L30" s="41">
        <v>3640</v>
      </c>
      <c r="M30" s="78">
        <f t="shared" si="10"/>
        <v>118.45102505694761</v>
      </c>
      <c r="N30" s="41">
        <f>42719-1555</f>
        <v>41164</v>
      </c>
      <c r="O30" s="41">
        <v>33776</v>
      </c>
      <c r="P30" s="78">
        <f>O30*100/N30</f>
        <v>82.052278690117575</v>
      </c>
      <c r="Q30" s="41">
        <f t="shared" si="11"/>
        <v>270964</v>
      </c>
      <c r="R30" s="41">
        <f>C30-F30</f>
        <v>293373</v>
      </c>
      <c r="S30" s="111">
        <f t="shared" ref="S30:S35" si="14">R30*100/Q30</f>
        <v>108.27010230141273</v>
      </c>
    </row>
    <row r="31" spans="1:21" ht="11.45" customHeight="1" x14ac:dyDescent="0.2">
      <c r="A31" s="25" t="s">
        <v>37</v>
      </c>
      <c r="B31" s="43">
        <v>2647103</v>
      </c>
      <c r="C31" s="43">
        <v>2647103</v>
      </c>
      <c r="D31" s="73">
        <f t="shared" si="9"/>
        <v>100</v>
      </c>
      <c r="E31" s="43">
        <f t="shared" si="12"/>
        <v>65308</v>
      </c>
      <c r="F31" s="43">
        <f t="shared" si="12"/>
        <v>41632</v>
      </c>
      <c r="G31" s="73">
        <f t="shared" si="13"/>
        <v>63.74716726894102</v>
      </c>
      <c r="H31" s="101">
        <v>0</v>
      </c>
      <c r="I31" s="43">
        <v>0</v>
      </c>
      <c r="J31" s="75" t="s">
        <v>13</v>
      </c>
      <c r="K31" s="43">
        <v>65308</v>
      </c>
      <c r="L31" s="43">
        <v>41432</v>
      </c>
      <c r="M31" s="73">
        <f t="shared" si="10"/>
        <v>63.440926073375394</v>
      </c>
      <c r="N31" s="43">
        <v>0</v>
      </c>
      <c r="O31" s="43">
        <v>200</v>
      </c>
      <c r="P31" s="75" t="s">
        <v>13</v>
      </c>
      <c r="Q31" s="43">
        <f t="shared" si="11"/>
        <v>2581795</v>
      </c>
      <c r="R31" s="43">
        <f>C31-F31</f>
        <v>2605471</v>
      </c>
      <c r="S31" s="74">
        <f t="shared" si="14"/>
        <v>100.9170364029677</v>
      </c>
    </row>
    <row r="32" spans="1:21" ht="11.45" customHeight="1" x14ac:dyDescent="0.2">
      <c r="A32" s="29" t="s">
        <v>39</v>
      </c>
      <c r="B32" s="41">
        <v>270000</v>
      </c>
      <c r="C32" s="48">
        <v>321646</v>
      </c>
      <c r="D32" s="78">
        <f>C32*100/B32</f>
        <v>119.12814814814814</v>
      </c>
      <c r="E32" s="41">
        <f t="shared" si="12"/>
        <v>31000</v>
      </c>
      <c r="F32" s="41">
        <f t="shared" si="12"/>
        <v>29680</v>
      </c>
      <c r="G32" s="78">
        <f>F32*100/E32</f>
        <v>95.741935483870961</v>
      </c>
      <c r="H32" s="101">
        <v>0</v>
      </c>
      <c r="I32" s="48">
        <v>0</v>
      </c>
      <c r="J32" s="110" t="s">
        <v>13</v>
      </c>
      <c r="K32" s="41">
        <v>31000</v>
      </c>
      <c r="L32" s="48">
        <v>29680</v>
      </c>
      <c r="M32" s="78">
        <f>L32*100/K32</f>
        <v>95.741935483870961</v>
      </c>
      <c r="N32" s="41">
        <v>0</v>
      </c>
      <c r="O32" s="48">
        <v>0</v>
      </c>
      <c r="P32" s="110" t="s">
        <v>13</v>
      </c>
      <c r="Q32" s="41">
        <f t="shared" si="11"/>
        <v>239000</v>
      </c>
      <c r="R32" s="41">
        <f>C32-F32</f>
        <v>291966</v>
      </c>
      <c r="S32" s="111">
        <f t="shared" si="14"/>
        <v>122.16150627615063</v>
      </c>
    </row>
    <row r="33" spans="1:21" ht="11.45" customHeight="1" x14ac:dyDescent="0.2">
      <c r="A33" s="26" t="s">
        <v>38</v>
      </c>
      <c r="B33" s="42">
        <v>18503</v>
      </c>
      <c r="C33" s="142">
        <v>22639</v>
      </c>
      <c r="D33" s="95">
        <f>C33*100/B33</f>
        <v>122.35313192455277</v>
      </c>
      <c r="E33" s="42">
        <f t="shared" si="12"/>
        <v>1500</v>
      </c>
      <c r="F33" s="42">
        <f t="shared" si="12"/>
        <v>18</v>
      </c>
      <c r="G33" s="95">
        <f>F33*100/E33</f>
        <v>1.2</v>
      </c>
      <c r="H33" s="103">
        <v>0</v>
      </c>
      <c r="I33" s="142">
        <v>0</v>
      </c>
      <c r="J33" s="112" t="s">
        <v>13</v>
      </c>
      <c r="K33" s="42">
        <v>1500</v>
      </c>
      <c r="L33" s="142">
        <v>18</v>
      </c>
      <c r="M33" s="95">
        <f>L33*100/K33</f>
        <v>1.2</v>
      </c>
      <c r="N33" s="42">
        <v>0</v>
      </c>
      <c r="O33" s="142">
        <v>0</v>
      </c>
      <c r="P33" s="112" t="s">
        <v>13</v>
      </c>
      <c r="Q33" s="42">
        <f t="shared" si="11"/>
        <v>17003</v>
      </c>
      <c r="R33" s="42">
        <f t="shared" si="11"/>
        <v>22621</v>
      </c>
      <c r="S33" s="113">
        <f t="shared" si="14"/>
        <v>133.04122801858495</v>
      </c>
    </row>
    <row r="34" spans="1:21" ht="11.45" customHeight="1" x14ac:dyDescent="0.2">
      <c r="A34" s="10" t="s">
        <v>36</v>
      </c>
      <c r="B34" s="63">
        <v>1250525</v>
      </c>
      <c r="C34" s="143">
        <v>1023884</v>
      </c>
      <c r="D34" s="97">
        <f>C34*100/B34</f>
        <v>81.876331940584947</v>
      </c>
      <c r="E34" s="63">
        <f t="shared" si="12"/>
        <v>3800</v>
      </c>
      <c r="F34" s="63">
        <f>I34+L34+O34</f>
        <v>2407</v>
      </c>
      <c r="G34" s="114">
        <f>F34*100/E34</f>
        <v>63.342105263157897</v>
      </c>
      <c r="H34" s="107">
        <v>0</v>
      </c>
      <c r="I34" s="143">
        <v>0</v>
      </c>
      <c r="J34" s="115" t="s">
        <v>13</v>
      </c>
      <c r="K34" s="63">
        <v>3800</v>
      </c>
      <c r="L34" s="143">
        <v>2407</v>
      </c>
      <c r="M34" s="114">
        <f>L34*100/K34</f>
        <v>63.342105263157897</v>
      </c>
      <c r="N34" s="63">
        <v>0</v>
      </c>
      <c r="O34" s="143">
        <v>0</v>
      </c>
      <c r="P34" s="115" t="s">
        <v>13</v>
      </c>
      <c r="Q34" s="63">
        <f t="shared" si="11"/>
        <v>1246725</v>
      </c>
      <c r="R34" s="116">
        <f t="shared" si="11"/>
        <v>1021477</v>
      </c>
      <c r="S34" s="117">
        <f t="shared" si="14"/>
        <v>81.932823998877055</v>
      </c>
    </row>
    <row r="35" spans="1:21" ht="11.45" customHeight="1" x14ac:dyDescent="0.2">
      <c r="A35" s="25" t="s">
        <v>45</v>
      </c>
      <c r="B35" s="43">
        <v>1001</v>
      </c>
      <c r="C35" s="76">
        <v>199</v>
      </c>
      <c r="D35" s="73">
        <f>C35*100/B35</f>
        <v>19.880119880119882</v>
      </c>
      <c r="E35" s="43">
        <f>H35+K35+N35</f>
        <v>1</v>
      </c>
      <c r="F35" s="43">
        <f t="shared" si="12"/>
        <v>0</v>
      </c>
      <c r="G35" s="75" t="s">
        <v>13</v>
      </c>
      <c r="H35" s="101">
        <v>0</v>
      </c>
      <c r="I35" s="76">
        <v>0</v>
      </c>
      <c r="J35" s="75" t="s">
        <v>13</v>
      </c>
      <c r="K35" s="43">
        <v>1</v>
      </c>
      <c r="L35" s="76">
        <v>0</v>
      </c>
      <c r="M35" s="75" t="s">
        <v>13</v>
      </c>
      <c r="N35" s="43">
        <v>0</v>
      </c>
      <c r="O35" s="76">
        <v>0</v>
      </c>
      <c r="P35" s="75" t="s">
        <v>13</v>
      </c>
      <c r="Q35" s="43">
        <f t="shared" si="11"/>
        <v>1000</v>
      </c>
      <c r="R35" s="41">
        <f t="shared" si="11"/>
        <v>199</v>
      </c>
      <c r="S35" s="111">
        <f t="shared" si="14"/>
        <v>19.899999999999999</v>
      </c>
      <c r="U35" s="65"/>
    </row>
    <row r="36" spans="1:21" ht="11.45" customHeight="1" x14ac:dyDescent="0.2">
      <c r="A36" s="26" t="s">
        <v>42</v>
      </c>
      <c r="B36" s="44">
        <v>36271</v>
      </c>
      <c r="C36" s="144">
        <v>53086</v>
      </c>
      <c r="D36" s="80">
        <f>C36*100/B36</f>
        <v>146.35935044525931</v>
      </c>
      <c r="E36" s="44">
        <f t="shared" si="12"/>
        <v>14770</v>
      </c>
      <c r="F36" s="44">
        <f>I36+L36+O36</f>
        <v>12539</v>
      </c>
      <c r="G36" s="80">
        <f t="shared" ref="G36:G41" si="15">F36*100/E36</f>
        <v>84.89505754908599</v>
      </c>
      <c r="H36" s="108">
        <v>0</v>
      </c>
      <c r="I36" s="144">
        <v>0</v>
      </c>
      <c r="J36" s="118" t="s">
        <v>13</v>
      </c>
      <c r="K36" s="44">
        <v>14770</v>
      </c>
      <c r="L36" s="144">
        <f>1526+11013</f>
        <v>12539</v>
      </c>
      <c r="M36" s="80">
        <f t="shared" ref="M36:M40" si="16">L36*100/K36</f>
        <v>84.89505754908599</v>
      </c>
      <c r="N36" s="44">
        <v>0</v>
      </c>
      <c r="O36" s="144">
        <v>0</v>
      </c>
      <c r="P36" s="119" t="s">
        <v>13</v>
      </c>
      <c r="Q36" s="44">
        <f>B36-E36</f>
        <v>21501</v>
      </c>
      <c r="R36" s="44">
        <f>C36-F36</f>
        <v>40547</v>
      </c>
      <c r="S36" s="120">
        <f>R36*100/Q36</f>
        <v>188.5819264220269</v>
      </c>
    </row>
    <row r="37" spans="1:21" ht="11.45" customHeight="1" x14ac:dyDescent="0.2">
      <c r="A37" s="24" t="s">
        <v>43</v>
      </c>
      <c r="B37" s="41">
        <v>0</v>
      </c>
      <c r="C37" s="48">
        <v>0</v>
      </c>
      <c r="D37" s="110" t="s">
        <v>13</v>
      </c>
      <c r="E37" s="41">
        <f t="shared" si="12"/>
        <v>996000</v>
      </c>
      <c r="F37" s="41">
        <f>I37+L37+O37</f>
        <v>1105312</v>
      </c>
      <c r="G37" s="110">
        <f t="shared" si="15"/>
        <v>110.97510040160643</v>
      </c>
      <c r="H37" s="104">
        <v>0</v>
      </c>
      <c r="I37" s="48">
        <v>0</v>
      </c>
      <c r="J37" s="110" t="s">
        <v>13</v>
      </c>
      <c r="K37" s="41">
        <v>996000</v>
      </c>
      <c r="L37" s="48">
        <v>1105312</v>
      </c>
      <c r="M37" s="110">
        <f t="shared" si="16"/>
        <v>110.97510040160643</v>
      </c>
      <c r="N37" s="41">
        <v>0</v>
      </c>
      <c r="O37" s="48">
        <v>0</v>
      </c>
      <c r="P37" s="110" t="s">
        <v>13</v>
      </c>
      <c r="Q37" s="41">
        <f t="shared" ref="Q37:R41" si="17">B37-E37</f>
        <v>-996000</v>
      </c>
      <c r="R37" s="41">
        <f t="shared" si="17"/>
        <v>-1105312</v>
      </c>
      <c r="S37" s="79" t="s">
        <v>13</v>
      </c>
    </row>
    <row r="38" spans="1:21" ht="11.45" customHeight="1" x14ac:dyDescent="0.2">
      <c r="A38" s="25" t="s">
        <v>27</v>
      </c>
      <c r="B38" s="41">
        <v>0</v>
      </c>
      <c r="C38" s="48">
        <v>0</v>
      </c>
      <c r="D38" s="110" t="s">
        <v>13</v>
      </c>
      <c r="E38" s="41">
        <f t="shared" si="12"/>
        <v>3000</v>
      </c>
      <c r="F38" s="41">
        <f t="shared" si="12"/>
        <v>8133</v>
      </c>
      <c r="G38" s="78">
        <f t="shared" si="15"/>
        <v>271.10000000000002</v>
      </c>
      <c r="H38" s="101">
        <v>0</v>
      </c>
      <c r="I38" s="48">
        <v>0</v>
      </c>
      <c r="J38" s="110" t="s">
        <v>13</v>
      </c>
      <c r="K38" s="41">
        <v>3000</v>
      </c>
      <c r="L38" s="48">
        <v>8133</v>
      </c>
      <c r="M38" s="78">
        <f t="shared" si="16"/>
        <v>271.10000000000002</v>
      </c>
      <c r="N38" s="41">
        <v>0</v>
      </c>
      <c r="O38" s="48">
        <v>0</v>
      </c>
      <c r="P38" s="110" t="s">
        <v>13</v>
      </c>
      <c r="Q38" s="41">
        <f t="shared" si="17"/>
        <v>-3000</v>
      </c>
      <c r="R38" s="41">
        <f t="shared" si="17"/>
        <v>-8133</v>
      </c>
      <c r="S38" s="79" t="s">
        <v>13</v>
      </c>
    </row>
    <row r="39" spans="1:21" ht="11.45" customHeight="1" x14ac:dyDescent="0.2">
      <c r="A39" s="25" t="s">
        <v>28</v>
      </c>
      <c r="B39" s="41">
        <v>510000</v>
      </c>
      <c r="C39" s="48">
        <v>1243116</v>
      </c>
      <c r="D39" s="78">
        <f>C39*100/B39</f>
        <v>243.74823529411765</v>
      </c>
      <c r="E39" s="41">
        <f t="shared" si="12"/>
        <v>729000</v>
      </c>
      <c r="F39" s="41">
        <f>I39+L39+O39</f>
        <v>1412449</v>
      </c>
      <c r="G39" s="78">
        <f t="shared" si="15"/>
        <v>193.75157750342936</v>
      </c>
      <c r="H39" s="101">
        <v>0</v>
      </c>
      <c r="I39" s="48">
        <v>0</v>
      </c>
      <c r="J39" s="110" t="s">
        <v>13</v>
      </c>
      <c r="K39" s="41">
        <v>729000</v>
      </c>
      <c r="L39" s="48">
        <v>1412449</v>
      </c>
      <c r="M39" s="78">
        <f t="shared" si="16"/>
        <v>193.75157750342936</v>
      </c>
      <c r="N39" s="41">
        <v>0</v>
      </c>
      <c r="O39" s="48">
        <v>0</v>
      </c>
      <c r="P39" s="110" t="s">
        <v>13</v>
      </c>
      <c r="Q39" s="41">
        <f t="shared" si="17"/>
        <v>-219000</v>
      </c>
      <c r="R39" s="41">
        <f t="shared" si="17"/>
        <v>-169333</v>
      </c>
      <c r="S39" s="79" t="s">
        <v>13</v>
      </c>
    </row>
    <row r="40" spans="1:21" ht="11.45" customHeight="1" x14ac:dyDescent="0.2">
      <c r="A40" s="10" t="s">
        <v>24</v>
      </c>
      <c r="B40" s="36">
        <v>0</v>
      </c>
      <c r="C40" s="145">
        <v>0</v>
      </c>
      <c r="D40" s="121" t="s">
        <v>13</v>
      </c>
      <c r="E40" s="36">
        <f t="shared" si="12"/>
        <v>16000</v>
      </c>
      <c r="F40" s="36">
        <f t="shared" si="12"/>
        <v>10849</v>
      </c>
      <c r="G40" s="121">
        <f t="shared" si="15"/>
        <v>67.806250000000006</v>
      </c>
      <c r="H40" s="101">
        <v>0</v>
      </c>
      <c r="I40" s="145">
        <v>0</v>
      </c>
      <c r="J40" s="121" t="s">
        <v>13</v>
      </c>
      <c r="K40" s="36">
        <v>16000</v>
      </c>
      <c r="L40" s="145">
        <v>10849</v>
      </c>
      <c r="M40" s="78">
        <f t="shared" si="16"/>
        <v>67.806250000000006</v>
      </c>
      <c r="N40" s="36">
        <v>0</v>
      </c>
      <c r="O40" s="145">
        <v>0</v>
      </c>
      <c r="P40" s="121" t="s">
        <v>13</v>
      </c>
      <c r="Q40" s="36">
        <f t="shared" si="17"/>
        <v>-16000</v>
      </c>
      <c r="R40" s="36">
        <f t="shared" si="17"/>
        <v>-10849</v>
      </c>
      <c r="S40" s="122" t="s">
        <v>13</v>
      </c>
    </row>
    <row r="41" spans="1:21" ht="11.45" customHeight="1" thickBot="1" x14ac:dyDescent="0.25">
      <c r="A41" s="30" t="s">
        <v>21</v>
      </c>
      <c r="B41" s="47">
        <v>0</v>
      </c>
      <c r="C41" s="49">
        <v>0</v>
      </c>
      <c r="D41" s="123" t="s">
        <v>13</v>
      </c>
      <c r="E41" s="47">
        <f>H41+K41+N41</f>
        <v>4126</v>
      </c>
      <c r="F41" s="47">
        <f>I41+L41+O41</f>
        <v>0</v>
      </c>
      <c r="G41" s="40">
        <f t="shared" si="15"/>
        <v>0</v>
      </c>
      <c r="H41" s="109">
        <v>0</v>
      </c>
      <c r="I41" s="49">
        <v>0</v>
      </c>
      <c r="J41" s="123" t="s">
        <v>13</v>
      </c>
      <c r="K41" s="47">
        <v>0</v>
      </c>
      <c r="L41" s="49">
        <v>0</v>
      </c>
      <c r="M41" s="123" t="s">
        <v>13</v>
      </c>
      <c r="N41" s="47">
        <v>4126</v>
      </c>
      <c r="O41" s="49">
        <v>0</v>
      </c>
      <c r="P41" s="40">
        <f>O41*100/N41</f>
        <v>0</v>
      </c>
      <c r="Q41" s="47">
        <f t="shared" si="17"/>
        <v>-4126</v>
      </c>
      <c r="R41" s="47">
        <f t="shared" si="17"/>
        <v>0</v>
      </c>
      <c r="S41" s="124" t="s">
        <v>13</v>
      </c>
      <c r="T41" s="70"/>
    </row>
    <row r="42" spans="1:21" ht="25.15" customHeight="1" thickBot="1" x14ac:dyDescent="0.25">
      <c r="A42" s="64" t="s">
        <v>48</v>
      </c>
      <c r="B42" s="38">
        <f>B15+B25+B28+B29+B30+B31+B32+B33+B34+B35+B36+B37+B38+B39+B40+B41</f>
        <v>7108226</v>
      </c>
      <c r="C42" s="38">
        <f>C15+C25+C28+C29+C30+C31+C32+C33+C34+C35+C36+C37+C38+C39+C40+C41</f>
        <v>7700865</v>
      </c>
      <c r="D42" s="93">
        <f>C42*100/B42</f>
        <v>108.33736856425217</v>
      </c>
      <c r="E42" s="38">
        <f>E15+E25+E28+E29+E30+E31+E32+E33+E34+E35+E36+E37+E38+E39+E40+E41</f>
        <v>3566531</v>
      </c>
      <c r="F42" s="38">
        <f>F15+F25+F28+F29+F30+F31+F32+F33+F34+F35+F36+F37+F38+F39+F40+F41</f>
        <v>4129591</v>
      </c>
      <c r="G42" s="93">
        <f>F42*100/E42</f>
        <v>115.78732948066342</v>
      </c>
      <c r="H42" s="38">
        <f>H15+H25+H28+H29+H30+H31+H32+H33+H34+H35+H36+H37+H38+H39+H40+H41</f>
        <v>215057</v>
      </c>
      <c r="I42" s="38">
        <f>I15+I25+I28+I29+I30+I31+I32+I33+I34+I35+I36+I37+I38+I39+I40+I41</f>
        <v>230403</v>
      </c>
      <c r="J42" s="93">
        <f>I42*100/H42</f>
        <v>107.13578260647178</v>
      </c>
      <c r="K42" s="38">
        <f>K15+K25+K28+K29+K30+K31+K32+K33+K34+K35+K36+K37+K38+K39+K40+K41</f>
        <v>2464471</v>
      </c>
      <c r="L42" s="38">
        <f>L15+L25+L28+L29+L30+L31+L32+L33+L34+L35+L36+L37+L38+L39+L40+L41</f>
        <v>3097326</v>
      </c>
      <c r="M42" s="93">
        <f>L42*100/K42</f>
        <v>125.6791416900422</v>
      </c>
      <c r="N42" s="38">
        <f>N15+N25+N28+N29+N30+N31+N32+N33+N34+N35+N36+N37+N38+N39+N40+N41</f>
        <v>887003</v>
      </c>
      <c r="O42" s="38">
        <f>O15+O25+O28+O29+O30+O31+O32+O33+O34+O35+O36+O37+O38+O39+O40+O41</f>
        <v>801862</v>
      </c>
      <c r="P42" s="93">
        <f>O42*100/N42</f>
        <v>90.401272599979933</v>
      </c>
      <c r="Q42" s="38">
        <f>Q15+Q25+Q28+Q29+Q30+Q31+Q32+Q33+Q34+Q35+Q36+Q37+Q38+Q39+Q40+Q41</f>
        <v>3541695</v>
      </c>
      <c r="R42" s="38">
        <f>R15+R25+R28+R29+R30+R31+R32+R33+R34+R35+R36+R37+R38+R39+R40+R41</f>
        <v>3571274</v>
      </c>
      <c r="S42" s="125">
        <f>R42*100/Q42</f>
        <v>100.83516508338522</v>
      </c>
      <c r="T42" s="52"/>
    </row>
    <row r="43" spans="1:21" ht="11.45" customHeight="1" x14ac:dyDescent="0.2">
      <c r="A43" s="22" t="s">
        <v>23</v>
      </c>
      <c r="B43" s="56">
        <v>860116</v>
      </c>
      <c r="C43" s="146">
        <v>353507</v>
      </c>
      <c r="D43" s="82">
        <f>C43*100/B43</f>
        <v>41.099921405949893</v>
      </c>
      <c r="E43" s="54">
        <f t="shared" ref="E43:E44" si="18">H43+K43+N43</f>
        <v>860116</v>
      </c>
      <c r="F43" s="45">
        <v>353507</v>
      </c>
      <c r="G43" s="82">
        <f>F43*100/E43</f>
        <v>41.099921405949893</v>
      </c>
      <c r="H43" s="58">
        <v>0</v>
      </c>
      <c r="I43" s="58">
        <v>0</v>
      </c>
      <c r="J43" s="126" t="s">
        <v>13</v>
      </c>
      <c r="K43" s="58">
        <v>860116</v>
      </c>
      <c r="L43" s="58">
        <v>353507</v>
      </c>
      <c r="M43" s="82">
        <f>L43*100/K43</f>
        <v>41.099921405949893</v>
      </c>
      <c r="N43" s="58">
        <v>0</v>
      </c>
      <c r="O43" s="58">
        <v>0</v>
      </c>
      <c r="P43" s="126" t="s">
        <v>13</v>
      </c>
      <c r="Q43" s="45">
        <f>B43-E43</f>
        <v>0</v>
      </c>
      <c r="R43" s="45">
        <f>C43-F43</f>
        <v>0</v>
      </c>
      <c r="S43" s="83" t="s">
        <v>13</v>
      </c>
    </row>
    <row r="44" spans="1:21" s="65" customFormat="1" ht="12" customHeight="1" thickBot="1" x14ac:dyDescent="0.25">
      <c r="A44" s="30" t="s">
        <v>33</v>
      </c>
      <c r="B44" s="57">
        <v>0</v>
      </c>
      <c r="C44" s="147">
        <v>0</v>
      </c>
      <c r="D44" s="123" t="s">
        <v>13</v>
      </c>
      <c r="E44" s="36">
        <f t="shared" si="18"/>
        <v>672922</v>
      </c>
      <c r="F44" s="47">
        <f>I44+L44+O44</f>
        <v>717793</v>
      </c>
      <c r="G44" s="40">
        <f>F44*100/E44</f>
        <v>106.66808337370453</v>
      </c>
      <c r="H44" s="49">
        <v>0</v>
      </c>
      <c r="I44" s="49">
        <v>0</v>
      </c>
      <c r="J44" s="123" t="s">
        <v>13</v>
      </c>
      <c r="K44" s="49">
        <v>672922</v>
      </c>
      <c r="L44" s="49">
        <v>717793</v>
      </c>
      <c r="M44" s="40">
        <f>L44*100/K44</f>
        <v>106.66808337370453</v>
      </c>
      <c r="N44" s="49">
        <v>0</v>
      </c>
      <c r="O44" s="49">
        <v>0</v>
      </c>
      <c r="P44" s="123" t="s">
        <v>13</v>
      </c>
      <c r="Q44" s="49">
        <f>B44-E44</f>
        <v>-672922</v>
      </c>
      <c r="R44" s="47">
        <f>C44-F44</f>
        <v>-717793</v>
      </c>
      <c r="S44" s="124" t="s">
        <v>13</v>
      </c>
    </row>
    <row r="45" spans="1:21" s="65" customFormat="1" ht="13.5" thickBot="1" x14ac:dyDescent="0.25">
      <c r="A45" s="28" t="s">
        <v>46</v>
      </c>
      <c r="B45" s="31">
        <f>B42+B43+B44</f>
        <v>7968342</v>
      </c>
      <c r="C45" s="127">
        <f>C42+C43+C44</f>
        <v>8054372</v>
      </c>
      <c r="D45" s="93">
        <f>C45*100/B45</f>
        <v>101.07964743481141</v>
      </c>
      <c r="E45" s="31">
        <f>E42+E43+E44</f>
        <v>5099569</v>
      </c>
      <c r="F45" s="127">
        <f>F42+F43+F44</f>
        <v>5200891</v>
      </c>
      <c r="G45" s="93">
        <f>F45*100/E45</f>
        <v>101.98687379266758</v>
      </c>
      <c r="H45" s="31">
        <f>H42+H43+H44</f>
        <v>215057</v>
      </c>
      <c r="I45" s="127">
        <f>I42+I43+I44</f>
        <v>230403</v>
      </c>
      <c r="J45" s="93">
        <f>I45*100/H45</f>
        <v>107.13578260647178</v>
      </c>
      <c r="K45" s="31">
        <f>K42+K43+K44</f>
        <v>3997509</v>
      </c>
      <c r="L45" s="127">
        <f>L42+L43+L44</f>
        <v>4168626</v>
      </c>
      <c r="M45" s="93">
        <f>L45*100/K45</f>
        <v>104.28059073788202</v>
      </c>
      <c r="N45" s="31">
        <f>N42+N43+N44</f>
        <v>887003</v>
      </c>
      <c r="O45" s="127">
        <f>O42+O43+O44</f>
        <v>801862</v>
      </c>
      <c r="P45" s="93">
        <f>O45*100/N45</f>
        <v>90.401272599979933</v>
      </c>
      <c r="Q45" s="31">
        <f>Q42+Q43+Q44</f>
        <v>2868773</v>
      </c>
      <c r="R45" s="127">
        <f>R42+R43+R44</f>
        <v>2853481</v>
      </c>
      <c r="S45" s="125">
        <f>R45*100/Q45</f>
        <v>99.466949807461233</v>
      </c>
    </row>
    <row r="46" spans="1:21" ht="12" customHeight="1" x14ac:dyDescent="0.2">
      <c r="A46" s="1"/>
      <c r="C46" s="52"/>
      <c r="F46" s="52"/>
      <c r="Q46" s="52"/>
    </row>
    <row r="47" spans="1:21" x14ac:dyDescent="0.2">
      <c r="A47" s="68"/>
      <c r="B47" s="67"/>
      <c r="C47" s="85"/>
      <c r="E47" s="53"/>
      <c r="F47" s="52"/>
      <c r="N47" s="52"/>
      <c r="Q47" s="52"/>
      <c r="R47" s="52"/>
    </row>
    <row r="48" spans="1:21" x14ac:dyDescent="0.2">
      <c r="A48" s="34"/>
      <c r="C48" s="52"/>
      <c r="E48" s="52"/>
      <c r="F48" s="52"/>
      <c r="H48" s="52"/>
      <c r="Q48" s="52"/>
    </row>
    <row r="49" spans="1:20" x14ac:dyDescent="0.2">
      <c r="A49" s="50"/>
      <c r="C49" s="67"/>
      <c r="T49" s="2">
        <f>SUM(T47:T48)</f>
        <v>0</v>
      </c>
    </row>
    <row r="50" spans="1:20" x14ac:dyDescent="0.2">
      <c r="A50" s="51"/>
      <c r="C50" s="67"/>
    </row>
    <row r="51" spans="1:20" x14ac:dyDescent="0.2">
      <c r="A51" s="51"/>
      <c r="C51" s="67"/>
    </row>
    <row r="52" spans="1:20" x14ac:dyDescent="0.2">
      <c r="A52" s="51"/>
      <c r="C52" s="67"/>
    </row>
    <row r="56" spans="1:20" x14ac:dyDescent="0.2">
      <c r="C56" s="52"/>
    </row>
    <row r="57" spans="1:20" x14ac:dyDescent="0.2">
      <c r="C57" s="52"/>
    </row>
  </sheetData>
  <mergeCells count="2">
    <mergeCell ref="B6:D6"/>
    <mergeCell ref="A1:S1"/>
  </mergeCells>
  <pageMargins left="0.78740157480314965" right="0.59055118110236227" top="0.78740157480314965" bottom="0.39370078740157483" header="0" footer="0"/>
  <pageSetup paperSize="9" scale="82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 a N k 31.12. 2020</vt:lpstr>
      <vt:lpstr>'V a N k 31.12. 2020'!Oblast_tisku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Kotalíková Alena ()</cp:lastModifiedBy>
  <cp:lastPrinted>2021-06-07T21:28:57Z</cp:lastPrinted>
  <dcterms:created xsi:type="dcterms:W3CDTF">1997-01-24T11:07:25Z</dcterms:created>
  <dcterms:modified xsi:type="dcterms:W3CDTF">2021-06-17T19:07:36Z</dcterms:modified>
</cp:coreProperties>
</file>