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F09B07E6-EA71-497F-BDA2-0223E4F74E5F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Výnosy a náklady" sheetId="9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90" l="1"/>
  <c r="F42" i="90"/>
  <c r="R42" i="90" s="1"/>
  <c r="E42" i="90"/>
  <c r="Q42" i="90" s="1"/>
  <c r="M41" i="90"/>
  <c r="F41" i="90"/>
  <c r="R41" i="90" s="1"/>
  <c r="E41" i="90"/>
  <c r="Q41" i="90" s="1"/>
  <c r="D41" i="90"/>
  <c r="P39" i="90"/>
  <c r="F39" i="90"/>
  <c r="R39" i="90" s="1"/>
  <c r="E39" i="90"/>
  <c r="Q39" i="90" s="1"/>
  <c r="M38" i="90"/>
  <c r="F38" i="90"/>
  <c r="R38" i="90" s="1"/>
  <c r="E38" i="90"/>
  <c r="Q38" i="90" s="1"/>
  <c r="M37" i="90"/>
  <c r="F37" i="90"/>
  <c r="R37" i="90" s="1"/>
  <c r="E37" i="90"/>
  <c r="Q37" i="90" s="1"/>
  <c r="D37" i="90"/>
  <c r="M36" i="90"/>
  <c r="F36" i="90"/>
  <c r="R36" i="90" s="1"/>
  <c r="E36" i="90"/>
  <c r="Q36" i="90" s="1"/>
  <c r="M35" i="90"/>
  <c r="F35" i="90"/>
  <c r="E35" i="90"/>
  <c r="Q35" i="90" s="1"/>
  <c r="L34" i="90"/>
  <c r="M34" i="90" s="1"/>
  <c r="E34" i="90"/>
  <c r="Q34" i="90" s="1"/>
  <c r="D34" i="90"/>
  <c r="F33" i="90"/>
  <c r="R33" i="90" s="1"/>
  <c r="E33" i="90"/>
  <c r="Q33" i="90" s="1"/>
  <c r="D33" i="90"/>
  <c r="M32" i="90"/>
  <c r="F32" i="90"/>
  <c r="R32" i="90" s="1"/>
  <c r="E32" i="90"/>
  <c r="Q32" i="90" s="1"/>
  <c r="D32" i="90"/>
  <c r="M31" i="90"/>
  <c r="F31" i="90"/>
  <c r="E31" i="90"/>
  <c r="Q31" i="90" s="1"/>
  <c r="D31" i="90"/>
  <c r="M30" i="90"/>
  <c r="F30" i="90"/>
  <c r="E30" i="90"/>
  <c r="Q30" i="90" s="1"/>
  <c r="D30" i="90"/>
  <c r="Q29" i="90"/>
  <c r="M29" i="90"/>
  <c r="F29" i="90"/>
  <c r="R29" i="90" s="1"/>
  <c r="S29" i="90" s="1"/>
  <c r="E29" i="90"/>
  <c r="D29" i="90"/>
  <c r="P28" i="90"/>
  <c r="K28" i="90"/>
  <c r="M28" i="90" s="1"/>
  <c r="J28" i="90"/>
  <c r="F28" i="90"/>
  <c r="R28" i="90" s="1"/>
  <c r="D28" i="90"/>
  <c r="O27" i="90"/>
  <c r="N27" i="90"/>
  <c r="L27" i="90"/>
  <c r="K27" i="90"/>
  <c r="I27" i="90"/>
  <c r="H27" i="90"/>
  <c r="E27" i="90" s="1"/>
  <c r="C27" i="90"/>
  <c r="B27" i="90"/>
  <c r="Q27" i="90" s="1"/>
  <c r="P26" i="90"/>
  <c r="M26" i="90"/>
  <c r="J26" i="90"/>
  <c r="F26" i="90"/>
  <c r="R26" i="90" s="1"/>
  <c r="E26" i="90"/>
  <c r="Q26" i="90" s="1"/>
  <c r="D26" i="90"/>
  <c r="P25" i="90"/>
  <c r="M25" i="90"/>
  <c r="J25" i="90"/>
  <c r="F25" i="90"/>
  <c r="E25" i="90"/>
  <c r="Q25" i="90" s="1"/>
  <c r="D25" i="90"/>
  <c r="O24" i="90"/>
  <c r="P24" i="90" s="1"/>
  <c r="N24" i="90"/>
  <c r="L24" i="90"/>
  <c r="M24" i="90" s="1"/>
  <c r="K24" i="90"/>
  <c r="I24" i="90"/>
  <c r="J24" i="90" s="1"/>
  <c r="H24" i="90"/>
  <c r="C24" i="90"/>
  <c r="D24" i="90" s="1"/>
  <c r="B24" i="90"/>
  <c r="Q23" i="90"/>
  <c r="M23" i="90"/>
  <c r="F23" i="90"/>
  <c r="G23" i="90" s="1"/>
  <c r="E23" i="90"/>
  <c r="D23" i="90"/>
  <c r="P22" i="90"/>
  <c r="M22" i="90"/>
  <c r="J22" i="90"/>
  <c r="F22" i="90"/>
  <c r="E22" i="90"/>
  <c r="Q22" i="90" s="1"/>
  <c r="D22" i="90"/>
  <c r="P21" i="90"/>
  <c r="M21" i="90"/>
  <c r="J21" i="90"/>
  <c r="F21" i="90"/>
  <c r="R21" i="90" s="1"/>
  <c r="E21" i="90"/>
  <c r="Q21" i="90" s="1"/>
  <c r="D21" i="90"/>
  <c r="P20" i="90"/>
  <c r="M20" i="90"/>
  <c r="J20" i="90"/>
  <c r="F20" i="90"/>
  <c r="G20" i="90" s="1"/>
  <c r="E20" i="90"/>
  <c r="Q20" i="90" s="1"/>
  <c r="D20" i="90"/>
  <c r="P19" i="90"/>
  <c r="M19" i="90"/>
  <c r="J19" i="90"/>
  <c r="F19" i="90"/>
  <c r="R19" i="90" s="1"/>
  <c r="E19" i="90"/>
  <c r="Q19" i="90" s="1"/>
  <c r="D19" i="90"/>
  <c r="P18" i="90"/>
  <c r="M18" i="90"/>
  <c r="J18" i="90"/>
  <c r="F18" i="90"/>
  <c r="R18" i="90" s="1"/>
  <c r="E18" i="90"/>
  <c r="D18" i="90"/>
  <c r="P17" i="90"/>
  <c r="M17" i="90"/>
  <c r="J17" i="90"/>
  <c r="F17" i="90"/>
  <c r="G17" i="90" s="1"/>
  <c r="E17" i="90"/>
  <c r="Q17" i="90" s="1"/>
  <c r="D17" i="90"/>
  <c r="P16" i="90"/>
  <c r="M16" i="90"/>
  <c r="J16" i="90"/>
  <c r="F16" i="90"/>
  <c r="F24" i="90" s="1"/>
  <c r="E16" i="90"/>
  <c r="D16" i="90"/>
  <c r="O15" i="90"/>
  <c r="N15" i="90"/>
  <c r="N40" i="90" s="1"/>
  <c r="N43" i="90" s="1"/>
  <c r="L15" i="90"/>
  <c r="K15" i="90"/>
  <c r="K40" i="90" s="1"/>
  <c r="K43" i="90" s="1"/>
  <c r="I15" i="90"/>
  <c r="H15" i="90"/>
  <c r="H40" i="90" s="1"/>
  <c r="H43" i="90" s="1"/>
  <c r="C15" i="90"/>
  <c r="B15" i="90"/>
  <c r="B40" i="90" s="1"/>
  <c r="B43" i="90" s="1"/>
  <c r="P14" i="90"/>
  <c r="M14" i="90"/>
  <c r="J14" i="90"/>
  <c r="F14" i="90"/>
  <c r="R14" i="90" s="1"/>
  <c r="E14" i="90"/>
  <c r="Q14" i="90" s="1"/>
  <c r="D14" i="90"/>
  <c r="P13" i="90"/>
  <c r="M13" i="90"/>
  <c r="J13" i="90"/>
  <c r="F13" i="90"/>
  <c r="E13" i="90"/>
  <c r="Q13" i="90" s="1"/>
  <c r="D13" i="90"/>
  <c r="P12" i="90"/>
  <c r="M12" i="90"/>
  <c r="J12" i="90"/>
  <c r="F12" i="90"/>
  <c r="E12" i="90"/>
  <c r="Q12" i="90" s="1"/>
  <c r="D12" i="90"/>
  <c r="P11" i="90"/>
  <c r="M11" i="90"/>
  <c r="J11" i="90"/>
  <c r="F11" i="90"/>
  <c r="R11" i="90" s="1"/>
  <c r="E11" i="90"/>
  <c r="D11" i="90"/>
  <c r="S32" i="90" l="1"/>
  <c r="F34" i="90"/>
  <c r="G34" i="90" s="1"/>
  <c r="G35" i="90"/>
  <c r="G31" i="90"/>
  <c r="G14" i="90"/>
  <c r="G26" i="90"/>
  <c r="G37" i="90"/>
  <c r="G38" i="90"/>
  <c r="G39" i="90"/>
  <c r="L40" i="90"/>
  <c r="L43" i="90" s="1"/>
  <c r="M43" i="90" s="1"/>
  <c r="E15" i="90"/>
  <c r="Q15" i="90" s="1"/>
  <c r="G11" i="90"/>
  <c r="G12" i="90"/>
  <c r="G13" i="90"/>
  <c r="D15" i="90"/>
  <c r="J15" i="90"/>
  <c r="M15" i="90"/>
  <c r="O40" i="90"/>
  <c r="P40" i="90" s="1"/>
  <c r="E24" i="90"/>
  <c r="G24" i="90" s="1"/>
  <c r="G18" i="90"/>
  <c r="G21" i="90"/>
  <c r="G22" i="90"/>
  <c r="G25" i="90"/>
  <c r="J27" i="90"/>
  <c r="M27" i="90"/>
  <c r="P27" i="90"/>
  <c r="E28" i="90"/>
  <c r="G28" i="90" s="1"/>
  <c r="G30" i="90"/>
  <c r="R30" i="90"/>
  <c r="S30" i="90" s="1"/>
  <c r="R31" i="90"/>
  <c r="S31" i="90" s="1"/>
  <c r="R35" i="90"/>
  <c r="G36" i="90"/>
  <c r="O43" i="90"/>
  <c r="P43" i="90" s="1"/>
  <c r="Q24" i="90"/>
  <c r="S21" i="90"/>
  <c r="S33" i="90"/>
  <c r="Q16" i="90"/>
  <c r="P15" i="90"/>
  <c r="Q11" i="90"/>
  <c r="S11" i="90" s="1"/>
  <c r="F15" i="90"/>
  <c r="R17" i="90"/>
  <c r="R23" i="90"/>
  <c r="S23" i="90" s="1"/>
  <c r="F27" i="90"/>
  <c r="G27" i="90" s="1"/>
  <c r="G19" i="90"/>
  <c r="C40" i="90"/>
  <c r="I40" i="90"/>
  <c r="R13" i="90"/>
  <c r="S13" i="90" s="1"/>
  <c r="R16" i="90"/>
  <c r="R20" i="90"/>
  <c r="S20" i="90" s="1"/>
  <c r="G29" i="90"/>
  <c r="G32" i="90"/>
  <c r="G41" i="90"/>
  <c r="G42" i="90"/>
  <c r="G16" i="90"/>
  <c r="R25" i="90"/>
  <c r="D27" i="90"/>
  <c r="R12" i="90"/>
  <c r="S12" i="90" s="1"/>
  <c r="R22" i="90"/>
  <c r="Q18" i="90"/>
  <c r="M40" i="90" l="1"/>
  <c r="R34" i="90"/>
  <c r="S34" i="90" s="1"/>
  <c r="Q28" i="90"/>
  <c r="S28" i="90" s="1"/>
  <c r="E40" i="90"/>
  <c r="E43" i="90" s="1"/>
  <c r="R24" i="90"/>
  <c r="S24" i="90" s="1"/>
  <c r="R15" i="90"/>
  <c r="R27" i="90"/>
  <c r="I43" i="90"/>
  <c r="J43" i="90" s="1"/>
  <c r="J40" i="90"/>
  <c r="F40" i="90"/>
  <c r="G15" i="90"/>
  <c r="C43" i="90"/>
  <c r="D43" i="90" s="1"/>
  <c r="D40" i="90"/>
  <c r="Q40" i="90" l="1"/>
  <c r="Q43" i="90" s="1"/>
  <c r="F43" i="90"/>
  <c r="G43" i="90" s="1"/>
  <c r="G40" i="90"/>
  <c r="R40" i="90"/>
  <c r="R43" i="90" l="1"/>
  <c r="S43" i="90" s="1"/>
  <c r="S40" i="90"/>
</calcChain>
</file>

<file path=xl/sharedStrings.xml><?xml version="1.0" encoding="utf-8"?>
<sst xmlns="http://schemas.openxmlformats.org/spreadsheetml/2006/main" count="133" uniqueCount="53">
  <si>
    <t>v tis. Kč</t>
  </si>
  <si>
    <t>Výnosy</t>
  </si>
  <si>
    <t>Náklady</t>
  </si>
  <si>
    <t>Z toho:</t>
  </si>
  <si>
    <t>Hospodářský výsledek</t>
  </si>
  <si>
    <t>úplata správci</t>
  </si>
  <si>
    <t>služby a ostat. nákl.</t>
  </si>
  <si>
    <t>opravy a údržba</t>
  </si>
  <si>
    <t>Plnění za</t>
  </si>
  <si>
    <t>%</t>
  </si>
  <si>
    <t xml:space="preserve">%  </t>
  </si>
  <si>
    <t>plnění</t>
  </si>
  <si>
    <t>Acton</t>
  </si>
  <si>
    <t>-</t>
  </si>
  <si>
    <t>VAS</t>
  </si>
  <si>
    <t>Solid</t>
  </si>
  <si>
    <t>TSK</t>
  </si>
  <si>
    <t>Kolektory Praha</t>
  </si>
  <si>
    <t>Urbia</t>
  </si>
  <si>
    <t>Daň z příjmu MČ</t>
  </si>
  <si>
    <t>Tvorba opravných položek</t>
  </si>
  <si>
    <t>Odpisy nedobytných pohledávek</t>
  </si>
  <si>
    <t>Uplatnění cen při prodejích majetku</t>
  </si>
  <si>
    <t>Správa pozemků celkem</t>
  </si>
  <si>
    <t>Acton (správa pozemků)</t>
  </si>
  <si>
    <t>Sdružení Centra-Austis</t>
  </si>
  <si>
    <t>Liga servis</t>
  </si>
  <si>
    <t>Daň z příjmu vlastního HMP</t>
  </si>
  <si>
    <t>Centra</t>
  </si>
  <si>
    <t>Pronájmy objektů v HOM - PVS</t>
  </si>
  <si>
    <t>Prodej nemovitostí v HOM</t>
  </si>
  <si>
    <t>Výstaviště Praha</t>
  </si>
  <si>
    <t>Technologie hl.m. Prahy</t>
  </si>
  <si>
    <t>Odpisy HIM u komerčně využ. obj.</t>
  </si>
  <si>
    <t>Pronájmy obj. a poz.v HOM-bez PVS</t>
  </si>
  <si>
    <t>Q - Facility</t>
  </si>
  <si>
    <t>Aktuální</t>
  </si>
  <si>
    <t>plán</t>
  </si>
  <si>
    <t>Trade Centre Praha</t>
  </si>
  <si>
    <t>Podnikatelská činnost - odbor ODO</t>
  </si>
  <si>
    <t>Podnikatelská činnost - odbor OBF</t>
  </si>
  <si>
    <t>Ostatní podnikatelská činnost HOM</t>
  </si>
  <si>
    <t>Podnik. činnost- ostat.odbory MHMP</t>
  </si>
  <si>
    <t>Správa bytových objektů celkem</t>
  </si>
  <si>
    <t>Rezerva na havárie a nepředvíd. výdaje</t>
  </si>
  <si>
    <t>Správa nebytových objektů a staveb celkem</t>
  </si>
  <si>
    <t>Správce, oblast hodnocení</t>
  </si>
  <si>
    <t>Podnikatelská činnost vlastního HMP celkem</t>
  </si>
  <si>
    <t>Podnikatelská činnost vlastního HMP celkem po zdanění</t>
  </si>
  <si>
    <t xml:space="preserve">Výsledky podnikatelské činnosti vlastního hl.m. Prahy za rok 2022 podává následující tabulka:                                                                                              </t>
  </si>
  <si>
    <t>Tabulka k hodnocení podnikatelské činnosti vlastního hl.m. Prahy za rok 2022</t>
  </si>
  <si>
    <t>1-12/2022</t>
  </si>
  <si>
    <t>Příloha č. 6 k usnesení Zastupitelstva HMP č. 5/49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</si>
</sst>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9"/>
      <name val="Arial CE"/>
      <family val="2"/>
      <charset val="238"/>
    </font>
    <font>
      <sz val="8"/>
      <name val="Times New Roman CE"/>
      <charset val="238"/>
    </font>
    <font>
      <b/>
      <u/>
      <sz val="12"/>
      <name val="Times New Roman CE"/>
      <charset val="238"/>
    </font>
    <font>
      <sz val="10"/>
      <name val="Times New Roman CE"/>
      <charset val="238"/>
    </font>
    <font>
      <sz val="8"/>
      <color rgb="FFFF000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9"/>
      <color theme="3" tint="0.39997558519241921"/>
      <name val="Times New Roman CE"/>
      <charset val="238"/>
    </font>
    <font>
      <sz val="10"/>
      <color theme="3" tint="0.39997558519241921"/>
      <name val="Times New Roman CE"/>
      <family val="1"/>
      <charset val="238"/>
    </font>
    <font>
      <sz val="8"/>
      <color theme="3" tint="0.39997558519241921"/>
      <name val="Times New Roman CE"/>
      <family val="1"/>
      <charset val="238"/>
    </font>
    <font>
      <sz val="10"/>
      <color theme="3" tint="0.39997558519241921"/>
      <name val="Times New Roman CE"/>
      <charset val="238"/>
    </font>
    <font>
      <sz val="7"/>
      <color theme="3" tint="0.39997558519241921"/>
      <name val="Times New Roman CE"/>
      <family val="1"/>
      <charset val="238"/>
    </font>
    <font>
      <sz val="10"/>
      <color theme="3" tint="0.39997558519241921"/>
      <name val="Arial CE"/>
      <charset val="238"/>
    </font>
    <font>
      <sz val="8"/>
      <color theme="3" tint="0.39997558519241921"/>
      <name val="Times New Roman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9" fontId="3" fillId="0" borderId="0">
      <alignment vertical="center"/>
    </xf>
    <xf numFmtId="0" fontId="1" fillId="0" borderId="0" applyNumberFormat="0"/>
    <xf numFmtId="0" fontId="1" fillId="0" borderId="0" applyNumberFormat="0"/>
    <xf numFmtId="0" fontId="1" fillId="0" borderId="0"/>
  </cellStyleXfs>
  <cellXfs count="145">
    <xf numFmtId="0" fontId="0" fillId="0" borderId="0" xfId="0"/>
    <xf numFmtId="164" fontId="8" fillId="0" borderId="20" xfId="3" applyNumberFormat="1" applyFont="1" applyBorder="1" applyAlignment="1">
      <alignment vertical="center"/>
    </xf>
    <xf numFmtId="164" fontId="8" fillId="0" borderId="24" xfId="3" applyNumberFormat="1" applyFont="1" applyBorder="1" applyAlignment="1">
      <alignment vertical="center"/>
    </xf>
    <xf numFmtId="164" fontId="8" fillId="0" borderId="27" xfId="3" applyNumberFormat="1" applyFont="1" applyBorder="1" applyAlignment="1">
      <alignment vertical="center"/>
    </xf>
    <xf numFmtId="164" fontId="9" fillId="0" borderId="16" xfId="3" applyNumberFormat="1" applyFont="1" applyBorder="1" applyAlignment="1">
      <alignment vertical="center"/>
    </xf>
    <xf numFmtId="164" fontId="8" fillId="0" borderId="24" xfId="3" applyNumberFormat="1" applyFont="1" applyBorder="1" applyAlignment="1">
      <alignment horizontal="right" vertical="center"/>
    </xf>
    <xf numFmtId="164" fontId="8" fillId="0" borderId="9" xfId="3" applyNumberFormat="1" applyFont="1" applyBorder="1" applyAlignment="1">
      <alignment vertical="center"/>
    </xf>
    <xf numFmtId="164" fontId="8" fillId="0" borderId="51" xfId="3" applyNumberFormat="1" applyFont="1" applyBorder="1" applyAlignment="1">
      <alignment vertical="center"/>
    </xf>
    <xf numFmtId="164" fontId="8" fillId="0" borderId="20" xfId="3" applyNumberFormat="1" applyFont="1" applyBorder="1" applyAlignment="1">
      <alignment horizontal="right" vertical="center"/>
    </xf>
    <xf numFmtId="164" fontId="8" fillId="0" borderId="13" xfId="3" applyNumberFormat="1" applyFont="1" applyBorder="1" applyAlignment="1">
      <alignment horizontal="right" vertical="center"/>
    </xf>
    <xf numFmtId="164" fontId="8" fillId="0" borderId="33" xfId="3" applyNumberFormat="1" applyFont="1" applyBorder="1" applyAlignment="1">
      <alignment vertical="center"/>
    </xf>
    <xf numFmtId="164" fontId="8" fillId="0" borderId="33" xfId="3" applyNumberFormat="1" applyFont="1" applyBorder="1" applyAlignment="1">
      <alignment horizontal="right" vertical="center"/>
    </xf>
    <xf numFmtId="164" fontId="8" fillId="0" borderId="27" xfId="3" applyNumberFormat="1" applyFont="1" applyBorder="1" applyAlignment="1">
      <alignment horizontal="right" vertical="center"/>
    </xf>
    <xf numFmtId="164" fontId="8" fillId="0" borderId="53" xfId="3" applyNumberFormat="1" applyFont="1" applyBorder="1" applyAlignment="1">
      <alignment horizontal="right" vertical="center"/>
    </xf>
    <xf numFmtId="164" fontId="8" fillId="0" borderId="38" xfId="3" applyNumberFormat="1" applyFont="1" applyBorder="1" applyAlignment="1">
      <alignment horizontal="right" vertical="center"/>
    </xf>
    <xf numFmtId="0" fontId="8" fillId="0" borderId="11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64" fontId="9" fillId="0" borderId="62" xfId="3" applyNumberFormat="1" applyFont="1" applyBorder="1" applyAlignment="1">
      <alignment vertical="center"/>
    </xf>
    <xf numFmtId="164" fontId="9" fillId="0" borderId="64" xfId="3" applyNumberFormat="1" applyFont="1" applyBorder="1" applyAlignment="1">
      <alignment vertical="center"/>
    </xf>
    <xf numFmtId="164" fontId="9" fillId="0" borderId="9" xfId="3" applyNumberFormat="1" applyFont="1" applyBorder="1" applyAlignment="1">
      <alignment vertical="center"/>
    </xf>
    <xf numFmtId="164" fontId="8" fillId="0" borderId="66" xfId="3" applyNumberFormat="1" applyFont="1" applyBorder="1" applyAlignment="1">
      <alignment horizontal="right" vertical="center"/>
    </xf>
    <xf numFmtId="0" fontId="8" fillId="0" borderId="12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49" fontId="8" fillId="0" borderId="54" xfId="3" applyNumberFormat="1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164" fontId="8" fillId="0" borderId="9" xfId="3" applyNumberFormat="1" applyFont="1" applyBorder="1" applyAlignment="1">
      <alignment horizontal="right" vertical="center"/>
    </xf>
    <xf numFmtId="164" fontId="8" fillId="0" borderId="66" xfId="3" applyNumberFormat="1" applyFont="1" applyBorder="1" applyAlignment="1">
      <alignment vertical="center"/>
    </xf>
    <xf numFmtId="0" fontId="15" fillId="0" borderId="0" xfId="4" applyFont="1"/>
    <xf numFmtId="0" fontId="11" fillId="0" borderId="0" xfId="3" applyFont="1"/>
    <xf numFmtId="3" fontId="11" fillId="0" borderId="0" xfId="3" applyNumberFormat="1" applyFont="1"/>
    <xf numFmtId="3" fontId="14" fillId="0" borderId="0" xfId="3" applyNumberFormat="1" applyFont="1"/>
    <xf numFmtId="3" fontId="12" fillId="0" borderId="0" xfId="3" applyNumberFormat="1" applyFont="1"/>
    <xf numFmtId="0" fontId="8" fillId="0" borderId="7" xfId="3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9" fillId="0" borderId="59" xfId="3" applyFont="1" applyBorder="1" applyAlignment="1">
      <alignment vertical="center"/>
    </xf>
    <xf numFmtId="0" fontId="9" fillId="0" borderId="18" xfId="3" applyFont="1" applyBorder="1" applyAlignment="1">
      <alignment horizontal="left" vertical="center" wrapText="1"/>
    </xf>
    <xf numFmtId="0" fontId="8" fillId="0" borderId="30" xfId="3" applyFont="1" applyBorder="1" applyAlignment="1">
      <alignment vertical="center"/>
    </xf>
    <xf numFmtId="164" fontId="8" fillId="0" borderId="25" xfId="3" applyNumberFormat="1" applyFont="1" applyBorder="1" applyAlignment="1">
      <alignment vertical="center"/>
    </xf>
    <xf numFmtId="164" fontId="8" fillId="0" borderId="46" xfId="3" applyNumberFormat="1" applyFont="1" applyBorder="1" applyAlignment="1">
      <alignment horizontal="right" vertical="center"/>
    </xf>
    <xf numFmtId="164" fontId="8" fillId="0" borderId="22" xfId="3" applyNumberFormat="1" applyFont="1" applyBorder="1" applyAlignment="1">
      <alignment horizontal="right" vertical="center"/>
    </xf>
    <xf numFmtId="164" fontId="8" fillId="0" borderId="25" xfId="3" applyNumberFormat="1" applyFont="1" applyBorder="1" applyAlignment="1">
      <alignment horizontal="right" vertical="center"/>
    </xf>
    <xf numFmtId="164" fontId="9" fillId="0" borderId="10" xfId="3" applyNumberFormat="1" applyFont="1" applyBorder="1" applyAlignment="1">
      <alignment horizontal="right" vertical="center"/>
    </xf>
    <xf numFmtId="164" fontId="8" fillId="0" borderId="10" xfId="3" applyNumberFormat="1" applyFont="1" applyBorder="1" applyAlignment="1">
      <alignment horizontal="right" vertical="center"/>
    </xf>
    <xf numFmtId="164" fontId="9" fillId="0" borderId="67" xfId="3" applyNumberFormat="1" applyFont="1" applyBorder="1" applyAlignment="1">
      <alignment horizontal="right" vertical="center"/>
    </xf>
    <xf numFmtId="164" fontId="8" fillId="0" borderId="22" xfId="3" applyNumberFormat="1" applyFont="1" applyBorder="1" applyAlignment="1">
      <alignment vertical="center"/>
    </xf>
    <xf numFmtId="0" fontId="6" fillId="0" borderId="0" xfId="3" applyFont="1"/>
    <xf numFmtId="164" fontId="8" fillId="0" borderId="57" xfId="3" applyNumberFormat="1" applyFont="1" applyBorder="1" applyAlignment="1">
      <alignment horizontal="right" vertical="center"/>
    </xf>
    <xf numFmtId="164" fontId="8" fillId="0" borderId="10" xfId="3" applyNumberFormat="1" applyFont="1" applyBorder="1" applyAlignment="1">
      <alignment vertical="center"/>
    </xf>
    <xf numFmtId="164" fontId="8" fillId="0" borderId="15" xfId="3" applyNumberFormat="1" applyFont="1" applyBorder="1" applyAlignment="1">
      <alignment horizontal="right" vertical="center"/>
    </xf>
    <xf numFmtId="0" fontId="9" fillId="0" borderId="18" xfId="3" applyFont="1" applyBorder="1" applyAlignment="1">
      <alignment vertical="center" wrapText="1"/>
    </xf>
    <xf numFmtId="164" fontId="9" fillId="0" borderId="10" xfId="3" applyNumberFormat="1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164" fontId="9" fillId="0" borderId="17" xfId="3" applyNumberFormat="1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Continuous" vertical="center"/>
    </xf>
    <xf numFmtId="0" fontId="8" fillId="0" borderId="3" xfId="3" applyFont="1" applyBorder="1" applyAlignment="1">
      <alignment horizontal="centerContinuous" vertical="center"/>
    </xf>
    <xf numFmtId="0" fontId="8" fillId="0" borderId="4" xfId="3" applyFont="1" applyBorder="1" applyAlignment="1">
      <alignment horizontal="centerContinuous" vertical="center"/>
    </xf>
    <xf numFmtId="0" fontId="8" fillId="0" borderId="5" xfId="3" applyFont="1" applyBorder="1" applyAlignment="1">
      <alignment horizontal="centerContinuous" vertical="center"/>
    </xf>
    <xf numFmtId="0" fontId="8" fillId="0" borderId="6" xfId="3" applyFont="1" applyBorder="1" applyAlignment="1">
      <alignment horizontal="centerContinuous" vertical="center"/>
    </xf>
    <xf numFmtId="0" fontId="8" fillId="0" borderId="8" xfId="3" applyFont="1" applyBorder="1" applyAlignment="1">
      <alignment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horizontal="centerContinuous" vertical="center"/>
    </xf>
    <xf numFmtId="0" fontId="8" fillId="0" borderId="9" xfId="3" applyFont="1" applyBorder="1" applyAlignment="1">
      <alignment horizontal="centerContinuous" vertical="center"/>
    </xf>
    <xf numFmtId="0" fontId="8" fillId="0" borderId="10" xfId="3" applyFont="1" applyBorder="1" applyAlignment="1">
      <alignment vertical="center"/>
    </xf>
    <xf numFmtId="0" fontId="8" fillId="0" borderId="15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164" fontId="9" fillId="0" borderId="62" xfId="3" applyNumberFormat="1" applyFont="1" applyBorder="1" applyAlignment="1">
      <alignment horizontal="right" vertical="center"/>
    </xf>
    <xf numFmtId="164" fontId="9" fillId="0" borderId="9" xfId="3" applyNumberFormat="1" applyFont="1" applyBorder="1" applyAlignment="1">
      <alignment horizontal="right" vertical="center"/>
    </xf>
    <xf numFmtId="164" fontId="9" fillId="0" borderId="64" xfId="3" applyNumberFormat="1" applyFont="1" applyBorder="1" applyAlignment="1">
      <alignment horizontal="right" vertical="center"/>
    </xf>
    <xf numFmtId="164" fontId="9" fillId="0" borderId="16" xfId="3" applyNumberFormat="1" applyFont="1" applyBorder="1" applyAlignment="1">
      <alignment horizontal="right" vertical="center"/>
    </xf>
    <xf numFmtId="3" fontId="4" fillId="0" borderId="0" xfId="3" applyNumberFormat="1" applyFont="1" applyAlignment="1">
      <alignment horizontal="right"/>
    </xf>
    <xf numFmtId="164" fontId="8" fillId="0" borderId="58" xfId="3" applyNumberFormat="1" applyFont="1" applyBorder="1" applyAlignment="1">
      <alignment horizontal="right" vertical="center"/>
    </xf>
    <xf numFmtId="164" fontId="8" fillId="0" borderId="70" xfId="3" applyNumberFormat="1" applyFont="1" applyBorder="1" applyAlignment="1">
      <alignment horizontal="right" vertical="center"/>
    </xf>
    <xf numFmtId="164" fontId="8" fillId="0" borderId="69" xfId="3" applyNumberFormat="1" applyFont="1" applyBorder="1" applyAlignment="1">
      <alignment horizontal="right" vertical="center"/>
    </xf>
    <xf numFmtId="164" fontId="8" fillId="0" borderId="34" xfId="3" applyNumberFormat="1" applyFont="1" applyBorder="1" applyAlignment="1">
      <alignment horizontal="right" vertical="center"/>
    </xf>
    <xf numFmtId="0" fontId="2" fillId="0" borderId="0" xfId="3" applyFont="1" applyAlignment="1">
      <alignment horizontal="left"/>
    </xf>
    <xf numFmtId="3" fontId="4" fillId="0" borderId="0" xfId="3" applyNumberFormat="1" applyFont="1"/>
    <xf numFmtId="0" fontId="11" fillId="0" borderId="0" xfId="3" applyFont="1" applyAlignment="1">
      <alignment horizontal="right"/>
    </xf>
    <xf numFmtId="3" fontId="16" fillId="0" borderId="0" xfId="3" applyNumberFormat="1" applyFont="1"/>
    <xf numFmtId="0" fontId="5" fillId="0" borderId="0" xfId="3" applyFont="1"/>
    <xf numFmtId="0" fontId="2" fillId="0" borderId="0" xfId="3" applyFont="1"/>
    <xf numFmtId="0" fontId="10" fillId="0" borderId="0" xfId="3" applyFont="1"/>
    <xf numFmtId="3" fontId="10" fillId="0" borderId="0" xfId="3" applyNumberFormat="1" applyFont="1"/>
    <xf numFmtId="0" fontId="10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3" fontId="16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13" fillId="0" borderId="0" xfId="3" applyFont="1"/>
    <xf numFmtId="0" fontId="12" fillId="0" borderId="0" xfId="3" applyFont="1"/>
    <xf numFmtId="4" fontId="11" fillId="0" borderId="0" xfId="3" applyNumberFormat="1" applyFont="1"/>
    <xf numFmtId="0" fontId="14" fillId="0" borderId="0" xfId="3" applyFont="1"/>
    <xf numFmtId="0" fontId="9" fillId="0" borderId="71" xfId="3" applyFont="1" applyBorder="1" applyAlignment="1">
      <alignment vertical="center" wrapText="1"/>
    </xf>
    <xf numFmtId="3" fontId="8" fillId="0" borderId="55" xfId="4" applyNumberFormat="1" applyFont="1" applyBorder="1" applyAlignment="1">
      <alignment vertical="center"/>
    </xf>
    <xf numFmtId="3" fontId="8" fillId="0" borderId="48" xfId="4" applyNumberFormat="1" applyFont="1" applyBorder="1" applyAlignment="1">
      <alignment vertical="center"/>
    </xf>
    <xf numFmtId="3" fontId="8" fillId="0" borderId="47" xfId="4" applyNumberFormat="1" applyFont="1" applyBorder="1" applyAlignment="1">
      <alignment horizontal="right" vertical="center"/>
    </xf>
    <xf numFmtId="3" fontId="9" fillId="0" borderId="60" xfId="3" applyNumberFormat="1" applyFont="1" applyBorder="1" applyAlignment="1">
      <alignment vertical="center"/>
    </xf>
    <xf numFmtId="3" fontId="8" fillId="0" borderId="49" xfId="4" applyNumberFormat="1" applyFont="1" applyBorder="1" applyAlignment="1">
      <alignment vertical="center"/>
    </xf>
    <xf numFmtId="3" fontId="8" fillId="0" borderId="65" xfId="4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8" fillId="0" borderId="49" xfId="3" applyNumberFormat="1" applyFont="1" applyBorder="1" applyAlignment="1">
      <alignment vertical="center"/>
    </xf>
    <xf numFmtId="3" fontId="8" fillId="0" borderId="39" xfId="3" applyNumberFormat="1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3" fontId="8" fillId="0" borderId="37" xfId="3" applyNumberFormat="1" applyFont="1" applyBorder="1" applyAlignment="1">
      <alignment vertical="center"/>
    </xf>
    <xf numFmtId="3" fontId="8" fillId="0" borderId="28" xfId="3" applyNumberFormat="1" applyFont="1" applyBorder="1" applyAlignment="1">
      <alignment vertical="center"/>
    </xf>
    <xf numFmtId="3" fontId="8" fillId="0" borderId="50" xfId="3" applyNumberFormat="1" applyFont="1" applyBorder="1" applyAlignment="1">
      <alignment vertical="center"/>
    </xf>
    <xf numFmtId="3" fontId="8" fillId="0" borderId="48" xfId="3" applyNumberFormat="1" applyFont="1" applyBorder="1" applyAlignment="1">
      <alignment vertical="center"/>
    </xf>
    <xf numFmtId="3" fontId="8" fillId="0" borderId="29" xfId="3" applyNumberFormat="1" applyFont="1" applyBorder="1" applyAlignment="1">
      <alignment vertical="center"/>
    </xf>
    <xf numFmtId="3" fontId="8" fillId="0" borderId="14" xfId="3" applyNumberFormat="1" applyFont="1" applyBorder="1" applyAlignment="1">
      <alignment vertical="center"/>
    </xf>
    <xf numFmtId="3" fontId="9" fillId="0" borderId="29" xfId="3" applyNumberFormat="1" applyFont="1" applyBorder="1" applyAlignment="1">
      <alignment vertical="center"/>
    </xf>
    <xf numFmtId="3" fontId="8" fillId="0" borderId="68" xfId="3" applyNumberFormat="1" applyFont="1" applyBorder="1" applyAlignment="1">
      <alignment vertical="center"/>
    </xf>
    <xf numFmtId="3" fontId="8" fillId="0" borderId="40" xfId="3" applyNumberFormat="1" applyFont="1" applyBorder="1" applyAlignment="1">
      <alignment vertical="center"/>
    </xf>
    <xf numFmtId="3" fontId="9" fillId="0" borderId="35" xfId="3" applyNumberFormat="1" applyFont="1" applyBorder="1" applyAlignment="1">
      <alignment vertical="center"/>
    </xf>
    <xf numFmtId="3" fontId="8" fillId="0" borderId="47" xfId="4" applyNumberFormat="1" applyFont="1" applyBorder="1" applyAlignment="1">
      <alignment vertical="center"/>
    </xf>
    <xf numFmtId="3" fontId="9" fillId="0" borderId="63" xfId="3" applyNumberFormat="1" applyFont="1" applyBorder="1" applyAlignment="1">
      <alignment vertical="center"/>
    </xf>
    <xf numFmtId="3" fontId="8" fillId="0" borderId="28" xfId="4" applyNumberFormat="1" applyFont="1" applyBorder="1" applyAlignment="1">
      <alignment vertical="center"/>
    </xf>
    <xf numFmtId="3" fontId="8" fillId="0" borderId="52" xfId="4" applyNumberFormat="1" applyFont="1" applyBorder="1" applyAlignment="1">
      <alignment vertical="center"/>
    </xf>
    <xf numFmtId="3" fontId="8" fillId="0" borderId="39" xfId="4" applyNumberFormat="1" applyFont="1" applyBorder="1" applyAlignment="1">
      <alignment vertical="center"/>
    </xf>
    <xf numFmtId="3" fontId="8" fillId="0" borderId="21" xfId="3" applyNumberFormat="1" applyFont="1" applyBorder="1" applyAlignment="1">
      <alignment horizontal="right" vertical="center"/>
    </xf>
    <xf numFmtId="3" fontId="8" fillId="0" borderId="32" xfId="3" applyNumberFormat="1" applyFont="1" applyBorder="1" applyAlignment="1">
      <alignment horizontal="right" vertical="center"/>
    </xf>
    <xf numFmtId="3" fontId="8" fillId="0" borderId="47" xfId="3" applyNumberFormat="1" applyFont="1" applyBorder="1" applyAlignment="1">
      <alignment vertical="center"/>
    </xf>
    <xf numFmtId="3" fontId="8" fillId="0" borderId="37" xfId="3" applyNumberFormat="1" applyFont="1" applyBorder="1" applyAlignment="1">
      <alignment horizontal="right" vertical="center"/>
    </xf>
    <xf numFmtId="3" fontId="8" fillId="0" borderId="47" xfId="3" applyNumberFormat="1" applyFont="1" applyBorder="1" applyAlignment="1">
      <alignment horizontal="right" vertical="center"/>
    </xf>
    <xf numFmtId="3" fontId="9" fillId="0" borderId="6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horizontal="right" vertical="center"/>
    </xf>
    <xf numFmtId="3" fontId="8" fillId="0" borderId="45" xfId="3" applyNumberFormat="1" applyFont="1" applyBorder="1" applyAlignment="1">
      <alignment vertical="center"/>
    </xf>
    <xf numFmtId="3" fontId="8" fillId="0" borderId="42" xfId="3" applyNumberFormat="1" applyFont="1" applyBorder="1" applyAlignment="1">
      <alignment vertical="center"/>
    </xf>
    <xf numFmtId="3" fontId="8" fillId="0" borderId="28" xfId="3" applyNumberFormat="1" applyFont="1" applyBorder="1" applyAlignment="1">
      <alignment horizontal="right" vertical="center"/>
    </xf>
    <xf numFmtId="3" fontId="9" fillId="0" borderId="54" xfId="3" applyNumberFormat="1" applyFont="1" applyBorder="1" applyAlignment="1">
      <alignment vertical="center"/>
    </xf>
    <xf numFmtId="3" fontId="8" fillId="0" borderId="50" xfId="3" applyNumberFormat="1" applyFont="1" applyBorder="1" applyAlignment="1">
      <alignment horizontal="right" vertical="center"/>
    </xf>
    <xf numFmtId="3" fontId="8" fillId="0" borderId="56" xfId="3" applyNumberFormat="1" applyFont="1" applyBorder="1" applyAlignment="1">
      <alignment vertical="center"/>
    </xf>
    <xf numFmtId="3" fontId="8" fillId="0" borderId="29" xfId="3" applyNumberFormat="1" applyFont="1" applyBorder="1" applyAlignment="1">
      <alignment horizontal="right" vertical="center"/>
    </xf>
    <xf numFmtId="3" fontId="8" fillId="0" borderId="14" xfId="3" applyNumberFormat="1" applyFont="1" applyBorder="1" applyAlignment="1">
      <alignment horizontal="right" vertical="center"/>
    </xf>
    <xf numFmtId="3" fontId="8" fillId="0" borderId="44" xfId="3" applyNumberFormat="1" applyFont="1" applyBorder="1" applyAlignment="1">
      <alignment horizontal="right" vertical="center"/>
    </xf>
    <xf numFmtId="3" fontId="8" fillId="0" borderId="32" xfId="3" applyNumberFormat="1" applyFont="1" applyBorder="1" applyAlignment="1">
      <alignment vertical="center"/>
    </xf>
    <xf numFmtId="3" fontId="9" fillId="0" borderId="36" xfId="3" applyNumberFormat="1" applyFont="1" applyBorder="1" applyAlignment="1">
      <alignment vertical="center"/>
    </xf>
    <xf numFmtId="164" fontId="8" fillId="0" borderId="13" xfId="3" applyNumberFormat="1" applyFont="1" applyBorder="1" applyAlignment="1">
      <alignment vertical="center"/>
    </xf>
    <xf numFmtId="0" fontId="8" fillId="0" borderId="43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7" fillId="0" borderId="0" xfId="5" applyFont="1"/>
  </cellXfs>
  <cellStyles count="6">
    <cellStyle name="d" xfId="1" xr:uid="{00000000-0005-0000-0000-000000000000}"/>
    <cellStyle name="k6" xfId="2" xr:uid="{00000000-0005-0000-0000-000001000000}"/>
    <cellStyle name="Normální" xfId="0" builtinId="0"/>
    <cellStyle name="Normální 2" xfId="5" xr:uid="{00000000-0005-0000-0000-000003000000}"/>
    <cellStyle name="normální_Kopie - 1.Q 03-HČ rozb-tab. celk. výsledky" xfId="3" xr:uid="{00000000-0005-0000-0000-000004000000}"/>
    <cellStyle name="normální_XKopie - HČ rozp.04-tabulka verze 1 z 7.8.03" xfId="4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E116B5-4658-4A9E-B27F-14B3C15DE906}"/>
            </a:ext>
          </a:extLst>
        </xdr:cNvPr>
        <xdr:cNvSpPr>
          <a:spLocks noChangeArrowheads="1"/>
        </xdr:cNvSpPr>
      </xdr:nvSpPr>
      <xdr:spPr bwMode="auto">
        <a:xfrm>
          <a:off x="7734300" y="640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7CDB10E3-1289-4140-8F79-4F4BBC811821}"/>
            </a:ext>
          </a:extLst>
        </xdr:cNvPr>
        <xdr:cNvSpPr>
          <a:spLocks noChangeArrowheads="1"/>
        </xdr:cNvSpPr>
      </xdr:nvSpPr>
      <xdr:spPr bwMode="auto">
        <a:xfrm>
          <a:off x="7734300" y="640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C757DC1-536D-4E2B-9FDD-70D574F44340}"/>
            </a:ext>
          </a:extLst>
        </xdr:cNvPr>
        <xdr:cNvSpPr>
          <a:spLocks noChangeArrowheads="1"/>
        </xdr:cNvSpPr>
      </xdr:nvSpPr>
      <xdr:spPr bwMode="auto">
        <a:xfrm>
          <a:off x="7734300" y="6400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Normal="100" workbookViewId="0"/>
  </sheetViews>
  <sheetFormatPr defaultColWidth="9.140625" defaultRowHeight="12.75" x14ac:dyDescent="0.2"/>
  <cols>
    <col min="1" max="1" width="26.42578125" style="29" customWidth="1"/>
    <col min="2" max="3" width="8.7109375" style="29" customWidth="1"/>
    <col min="4" max="4" width="5.7109375" style="29" customWidth="1"/>
    <col min="5" max="6" width="8.7109375" style="29" customWidth="1"/>
    <col min="7" max="7" width="5.7109375" style="29" customWidth="1"/>
    <col min="8" max="9" width="8.7109375" style="29" customWidth="1"/>
    <col min="10" max="10" width="5.7109375" style="29" customWidth="1"/>
    <col min="11" max="12" width="8.7109375" style="29" customWidth="1"/>
    <col min="13" max="13" width="5.7109375" style="29" customWidth="1"/>
    <col min="14" max="15" width="8.7109375" style="29" customWidth="1"/>
    <col min="16" max="16" width="5.7109375" style="29" customWidth="1"/>
    <col min="17" max="18" width="8.7109375" style="29" customWidth="1"/>
    <col min="19" max="19" width="5.7109375" style="29" customWidth="1"/>
    <col min="20" max="20" width="10.7109375" style="82" customWidth="1"/>
    <col min="21" max="116" width="10.7109375" style="29" customWidth="1"/>
    <col min="117" max="135" width="6.7109375" style="29" customWidth="1"/>
    <col min="136" max="16384" width="9.140625" style="29"/>
  </cols>
  <sheetData>
    <row r="1" spans="1:20" ht="15.75" x14ac:dyDescent="0.25">
      <c r="A1" s="144" t="s">
        <v>52</v>
      </c>
    </row>
    <row r="3" spans="1:20" ht="15" customHeight="1" x14ac:dyDescent="0.2">
      <c r="A3" s="79" t="s">
        <v>49</v>
      </c>
      <c r="K3" s="30"/>
      <c r="O3" s="80"/>
      <c r="S3" s="81"/>
    </row>
    <row r="4" spans="1:20" ht="15" customHeight="1" x14ac:dyDescent="0.2">
      <c r="A4" s="49"/>
      <c r="K4" s="30"/>
      <c r="O4" s="80"/>
    </row>
    <row r="5" spans="1:20" ht="15" customHeight="1" x14ac:dyDescent="0.25">
      <c r="A5" s="83" t="s">
        <v>50</v>
      </c>
      <c r="B5" s="84"/>
      <c r="C5" s="84"/>
      <c r="D5" s="84"/>
      <c r="E5" s="84"/>
      <c r="F5" s="84"/>
      <c r="G5" s="84"/>
      <c r="H5" s="84"/>
      <c r="O5" s="80"/>
    </row>
    <row r="6" spans="1:20" ht="15" customHeight="1" thickBot="1" x14ac:dyDescent="0.25">
      <c r="A6" s="85"/>
      <c r="B6" s="85"/>
      <c r="C6" s="86"/>
      <c r="D6" s="85"/>
      <c r="E6" s="85"/>
      <c r="F6" s="85"/>
      <c r="G6" s="85"/>
      <c r="H6" s="85"/>
      <c r="I6" s="85"/>
      <c r="J6" s="85"/>
      <c r="K6" s="87"/>
      <c r="L6" s="85"/>
      <c r="M6" s="85"/>
      <c r="N6" s="85"/>
      <c r="O6" s="80"/>
      <c r="P6" s="85"/>
      <c r="Q6" s="85"/>
      <c r="R6" s="87"/>
      <c r="S6" s="88" t="s">
        <v>0</v>
      </c>
    </row>
    <row r="7" spans="1:20" ht="15" customHeight="1" x14ac:dyDescent="0.2">
      <c r="A7" s="57" t="s">
        <v>46</v>
      </c>
      <c r="B7" s="141" t="s">
        <v>1</v>
      </c>
      <c r="C7" s="142"/>
      <c r="D7" s="143"/>
      <c r="E7" s="58" t="s">
        <v>2</v>
      </c>
      <c r="F7" s="58"/>
      <c r="G7" s="59"/>
      <c r="H7" s="60" t="s">
        <v>3</v>
      </c>
      <c r="I7" s="60"/>
      <c r="J7" s="60"/>
      <c r="K7" s="60"/>
      <c r="L7" s="60"/>
      <c r="M7" s="60"/>
      <c r="N7" s="60"/>
      <c r="O7" s="60"/>
      <c r="P7" s="61"/>
      <c r="Q7" s="58" t="s">
        <v>4</v>
      </c>
      <c r="R7" s="58"/>
      <c r="S7" s="62"/>
      <c r="T7" s="89"/>
    </row>
    <row r="8" spans="1:20" ht="15" customHeight="1" x14ac:dyDescent="0.2">
      <c r="A8" s="33"/>
      <c r="B8" s="63"/>
      <c r="C8" s="63"/>
      <c r="D8" s="64"/>
      <c r="E8" s="63"/>
      <c r="F8" s="63"/>
      <c r="G8" s="64"/>
      <c r="H8" s="65" t="s">
        <v>5</v>
      </c>
      <c r="I8" s="65"/>
      <c r="J8" s="66"/>
      <c r="K8" s="65" t="s">
        <v>6</v>
      </c>
      <c r="L8" s="65"/>
      <c r="M8" s="66"/>
      <c r="N8" s="65" t="s">
        <v>7</v>
      </c>
      <c r="O8" s="65"/>
      <c r="P8" s="66"/>
      <c r="Q8" s="63"/>
      <c r="R8" s="63"/>
      <c r="S8" s="67"/>
      <c r="T8" s="89"/>
    </row>
    <row r="9" spans="1:20" ht="15" customHeight="1" x14ac:dyDescent="0.2">
      <c r="A9" s="33"/>
      <c r="B9" s="15" t="s">
        <v>36</v>
      </c>
      <c r="C9" s="21" t="s">
        <v>8</v>
      </c>
      <c r="D9" s="22" t="s">
        <v>9</v>
      </c>
      <c r="E9" s="15" t="s">
        <v>36</v>
      </c>
      <c r="F9" s="23" t="s">
        <v>8</v>
      </c>
      <c r="G9" s="22" t="s">
        <v>10</v>
      </c>
      <c r="H9" s="15" t="s">
        <v>36</v>
      </c>
      <c r="I9" s="23" t="s">
        <v>8</v>
      </c>
      <c r="J9" s="22" t="s">
        <v>9</v>
      </c>
      <c r="K9" s="15" t="s">
        <v>36</v>
      </c>
      <c r="L9" s="23" t="s">
        <v>8</v>
      </c>
      <c r="M9" s="22" t="s">
        <v>9</v>
      </c>
      <c r="N9" s="15" t="s">
        <v>36</v>
      </c>
      <c r="O9" s="23" t="s">
        <v>8</v>
      </c>
      <c r="P9" s="22" t="s">
        <v>9</v>
      </c>
      <c r="Q9" s="15" t="s">
        <v>36</v>
      </c>
      <c r="R9" s="23" t="s">
        <v>8</v>
      </c>
      <c r="S9" s="68" t="s">
        <v>9</v>
      </c>
      <c r="T9" s="89"/>
    </row>
    <row r="10" spans="1:20" ht="15" customHeight="1" x14ac:dyDescent="0.2">
      <c r="A10" s="34"/>
      <c r="B10" s="16" t="s">
        <v>37</v>
      </c>
      <c r="C10" s="24" t="s">
        <v>51</v>
      </c>
      <c r="D10" s="25" t="s">
        <v>11</v>
      </c>
      <c r="E10" s="16" t="s">
        <v>37</v>
      </c>
      <c r="F10" s="24" t="s">
        <v>51</v>
      </c>
      <c r="G10" s="25" t="s">
        <v>11</v>
      </c>
      <c r="H10" s="16" t="s">
        <v>37</v>
      </c>
      <c r="I10" s="24" t="s">
        <v>51</v>
      </c>
      <c r="J10" s="25" t="s">
        <v>11</v>
      </c>
      <c r="K10" s="16" t="s">
        <v>37</v>
      </c>
      <c r="L10" s="24" t="s">
        <v>51</v>
      </c>
      <c r="M10" s="25" t="s">
        <v>11</v>
      </c>
      <c r="N10" s="16" t="s">
        <v>37</v>
      </c>
      <c r="O10" s="24" t="s">
        <v>51</v>
      </c>
      <c r="P10" s="25" t="s">
        <v>11</v>
      </c>
      <c r="Q10" s="16" t="s">
        <v>37</v>
      </c>
      <c r="R10" s="24" t="s">
        <v>51</v>
      </c>
      <c r="S10" s="69" t="s">
        <v>11</v>
      </c>
      <c r="T10" s="90"/>
    </row>
    <row r="11" spans="1:20" s="49" customFormat="1" ht="15" customHeight="1" x14ac:dyDescent="0.2">
      <c r="A11" s="35" t="s">
        <v>12</v>
      </c>
      <c r="B11" s="96">
        <v>57849</v>
      </c>
      <c r="C11" s="105">
        <v>59545</v>
      </c>
      <c r="D11" s="1">
        <f>C11*100/B11</f>
        <v>102.93177064426351</v>
      </c>
      <c r="E11" s="105">
        <f>H11+K11+N11</f>
        <v>51730</v>
      </c>
      <c r="F11" s="105">
        <f>I11+L11+O11</f>
        <v>44882</v>
      </c>
      <c r="G11" s="1">
        <f>F11*100/E11</f>
        <v>86.762033636187894</v>
      </c>
      <c r="H11" s="100">
        <v>4500</v>
      </c>
      <c r="I11" s="105">
        <v>4366</v>
      </c>
      <c r="J11" s="8">
        <f>I11*100/H11</f>
        <v>97.022222222222226</v>
      </c>
      <c r="K11" s="100">
        <v>19310</v>
      </c>
      <c r="L11" s="105">
        <v>14243</v>
      </c>
      <c r="M11" s="1">
        <f>L11*100/K11</f>
        <v>73.759709994821335</v>
      </c>
      <c r="N11" s="100">
        <v>27920</v>
      </c>
      <c r="O11" s="105">
        <v>26273</v>
      </c>
      <c r="P11" s="1">
        <f>O11*100/N11</f>
        <v>94.101002865329519</v>
      </c>
      <c r="Q11" s="105">
        <f>B11-E11</f>
        <v>6119</v>
      </c>
      <c r="R11" s="105">
        <f>C11-F11</f>
        <v>14663</v>
      </c>
      <c r="S11" s="41">
        <f>R11*100/Q11</f>
        <v>239.6306586043471</v>
      </c>
      <c r="T11" s="74"/>
    </row>
    <row r="12" spans="1:20" s="49" customFormat="1" ht="15" customHeight="1" x14ac:dyDescent="0.2">
      <c r="A12" s="36" t="s">
        <v>14</v>
      </c>
      <c r="B12" s="97">
        <v>64725</v>
      </c>
      <c r="C12" s="105">
        <v>66322</v>
      </c>
      <c r="D12" s="2">
        <f>C12*100/B12</f>
        <v>102.46736191579761</v>
      </c>
      <c r="E12" s="105">
        <f t="shared" ref="E12:E14" si="0">H12+K12+N12</f>
        <v>54950</v>
      </c>
      <c r="F12" s="105">
        <f>I12+L12+O12</f>
        <v>53250</v>
      </c>
      <c r="G12" s="2">
        <f>F12*100/E12</f>
        <v>96.906278434940859</v>
      </c>
      <c r="H12" s="97">
        <v>2800</v>
      </c>
      <c r="I12" s="105">
        <v>2577</v>
      </c>
      <c r="J12" s="5">
        <f>I12*100/H12</f>
        <v>92.035714285714292</v>
      </c>
      <c r="K12" s="97">
        <v>13980</v>
      </c>
      <c r="L12" s="106">
        <v>12866</v>
      </c>
      <c r="M12" s="2">
        <f>L12*100/K12</f>
        <v>92.031473533619462</v>
      </c>
      <c r="N12" s="97">
        <v>38170</v>
      </c>
      <c r="O12" s="105">
        <v>37807</v>
      </c>
      <c r="P12" s="2">
        <f>O12*100/N12</f>
        <v>99.048991354466864</v>
      </c>
      <c r="Q12" s="105">
        <f t="shared" ref="Q12:Q13" si="1">B12-E12</f>
        <v>9775</v>
      </c>
      <c r="R12" s="105">
        <f>C12-F12</f>
        <v>13072</v>
      </c>
      <c r="S12" s="44">
        <f>R12/Q12*100</f>
        <v>133.72890025575447</v>
      </c>
      <c r="T12" s="74"/>
    </row>
    <row r="13" spans="1:20" s="49" customFormat="1" ht="15" customHeight="1" x14ac:dyDescent="0.2">
      <c r="A13" s="36" t="s">
        <v>28</v>
      </c>
      <c r="B13" s="97">
        <v>268000</v>
      </c>
      <c r="C13" s="105">
        <v>299495</v>
      </c>
      <c r="D13" s="2">
        <f>C13*100/B13</f>
        <v>111.7518656716418</v>
      </c>
      <c r="E13" s="105">
        <f>H13+K13+N13</f>
        <v>263920</v>
      </c>
      <c r="F13" s="105">
        <f>I13+L13+O13</f>
        <v>263567</v>
      </c>
      <c r="G13" s="2">
        <f>F13*100/E13</f>
        <v>99.86624734768111</v>
      </c>
      <c r="H13" s="97">
        <v>12440</v>
      </c>
      <c r="I13" s="105">
        <v>13591</v>
      </c>
      <c r="J13" s="5">
        <f>I13*100/H13</f>
        <v>109.2524115755627</v>
      </c>
      <c r="K13" s="97">
        <v>81430</v>
      </c>
      <c r="L13" s="105">
        <v>77756</v>
      </c>
      <c r="M13" s="2">
        <f>L13*100/K13</f>
        <v>95.488149330713497</v>
      </c>
      <c r="N13" s="97">
        <v>170050</v>
      </c>
      <c r="O13" s="105">
        <v>172220</v>
      </c>
      <c r="P13" s="2">
        <f>O13*100/N13</f>
        <v>101.27609526609821</v>
      </c>
      <c r="Q13" s="105">
        <f t="shared" si="1"/>
        <v>4080</v>
      </c>
      <c r="R13" s="105">
        <f>C13-F13</f>
        <v>35928</v>
      </c>
      <c r="S13" s="44">
        <f>R13/Q13*100</f>
        <v>880.58823529411768</v>
      </c>
      <c r="T13" s="74"/>
    </row>
    <row r="14" spans="1:20" s="49" customFormat="1" ht="15" customHeight="1" x14ac:dyDescent="0.2">
      <c r="A14" s="37" t="s">
        <v>35</v>
      </c>
      <c r="B14" s="98">
        <v>91707</v>
      </c>
      <c r="C14" s="107">
        <v>106678</v>
      </c>
      <c r="D14" s="3">
        <f>C14*100/B14</f>
        <v>116.32481708048459</v>
      </c>
      <c r="E14" s="107">
        <f t="shared" si="0"/>
        <v>119923</v>
      </c>
      <c r="F14" s="107">
        <f>I14+L14+O14</f>
        <v>106413</v>
      </c>
      <c r="G14" s="3">
        <f>F14*100/E14</f>
        <v>88.734437931005729</v>
      </c>
      <c r="H14" s="116">
        <v>5858</v>
      </c>
      <c r="I14" s="107">
        <v>6490</v>
      </c>
      <c r="J14" s="12">
        <f>I14*100/H14</f>
        <v>110.78866507340389</v>
      </c>
      <c r="K14" s="116">
        <v>31535</v>
      </c>
      <c r="L14" s="107">
        <v>32407</v>
      </c>
      <c r="M14" s="3">
        <f>L14*100/K14</f>
        <v>102.76518154431584</v>
      </c>
      <c r="N14" s="116">
        <v>82530</v>
      </c>
      <c r="O14" s="107">
        <v>67516</v>
      </c>
      <c r="P14" s="3">
        <f>O14*100/N14</f>
        <v>81.807827456682418</v>
      </c>
      <c r="Q14" s="107">
        <f>B14-E14</f>
        <v>-28216</v>
      </c>
      <c r="R14" s="107">
        <f>C14-F14</f>
        <v>265</v>
      </c>
      <c r="S14" s="42" t="s">
        <v>13</v>
      </c>
      <c r="T14" s="74"/>
    </row>
    <row r="15" spans="1:20" ht="15" customHeight="1" x14ac:dyDescent="0.2">
      <c r="A15" s="38" t="s">
        <v>43</v>
      </c>
      <c r="B15" s="99">
        <f>SUM(B11:B14)</f>
        <v>482281</v>
      </c>
      <c r="C15" s="126">
        <f>SUM(C11:C14)</f>
        <v>532040</v>
      </c>
      <c r="D15" s="17">
        <f>C15*100/B15</f>
        <v>110.31742905069866</v>
      </c>
      <c r="E15" s="117">
        <f>SUM(E11:E14)</f>
        <v>490523</v>
      </c>
      <c r="F15" s="117">
        <f>SUM(F11:F14)</f>
        <v>468112</v>
      </c>
      <c r="G15" s="18">
        <f t="shared" ref="G15:G21" si="2">F15*100/E15</f>
        <v>95.43120302208051</v>
      </c>
      <c r="H15" s="117">
        <f>SUM(H11:H14)</f>
        <v>25598</v>
      </c>
      <c r="I15" s="126">
        <f>SUM(I11:I14)</f>
        <v>27024</v>
      </c>
      <c r="J15" s="70">
        <f>I15*100/H15</f>
        <v>105.5707477146652</v>
      </c>
      <c r="K15" s="117">
        <f>SUM(K11:K14)</f>
        <v>146255</v>
      </c>
      <c r="L15" s="117">
        <f>SUM(L11:L14)</f>
        <v>137272</v>
      </c>
      <c r="M15" s="17">
        <f t="shared" ref="M15:M29" si="3">L15*100/K15</f>
        <v>93.85798776110218</v>
      </c>
      <c r="N15" s="117">
        <f>SUM(N11:N14)</f>
        <v>318670</v>
      </c>
      <c r="O15" s="126">
        <f>SUM(O11:O14)</f>
        <v>303816</v>
      </c>
      <c r="P15" s="17">
        <f t="shared" ref="P15:P22" si="4">O15*100/N15</f>
        <v>95.338751686697833</v>
      </c>
      <c r="Q15" s="117">
        <f>B15-E15</f>
        <v>-8242</v>
      </c>
      <c r="R15" s="117">
        <f>SUM(R11:R14)</f>
        <v>63928</v>
      </c>
      <c r="S15" s="76" t="s">
        <v>13</v>
      </c>
      <c r="T15" s="90"/>
    </row>
    <row r="16" spans="1:20" s="49" customFormat="1" ht="15" customHeight="1" x14ac:dyDescent="0.2">
      <c r="A16" s="35" t="s">
        <v>15</v>
      </c>
      <c r="B16" s="100">
        <v>157522</v>
      </c>
      <c r="C16" s="127">
        <v>152229</v>
      </c>
      <c r="D16" s="1">
        <f t="shared" ref="D16:D22" si="5">C16*100/B16</f>
        <v>96.639834435824838</v>
      </c>
      <c r="E16" s="105">
        <f>H16+K16+N16</f>
        <v>197194</v>
      </c>
      <c r="F16" s="105">
        <f t="shared" ref="E16:F23" si="6">I16+L16+O16</f>
        <v>188305</v>
      </c>
      <c r="G16" s="1">
        <f t="shared" si="2"/>
        <v>95.49225635668428</v>
      </c>
      <c r="H16" s="100">
        <v>18340</v>
      </c>
      <c r="I16" s="105">
        <v>16552</v>
      </c>
      <c r="J16" s="8">
        <f t="shared" ref="J16:J21" si="7">I16*100/H16</f>
        <v>90.250817884405677</v>
      </c>
      <c r="K16" s="100">
        <v>44700</v>
      </c>
      <c r="L16" s="105">
        <v>42913</v>
      </c>
      <c r="M16" s="2">
        <f t="shared" si="3"/>
        <v>96.002237136465325</v>
      </c>
      <c r="N16" s="100">
        <v>134154</v>
      </c>
      <c r="O16" s="105">
        <v>128840</v>
      </c>
      <c r="P16" s="1">
        <f t="shared" si="4"/>
        <v>96.038880689357001</v>
      </c>
      <c r="Q16" s="105">
        <f>B16-E16</f>
        <v>-39672</v>
      </c>
      <c r="R16" s="105">
        <f>C16-F16</f>
        <v>-36076</v>
      </c>
      <c r="S16" s="43" t="s">
        <v>13</v>
      </c>
      <c r="T16" s="74"/>
    </row>
    <row r="17" spans="1:20" s="91" customFormat="1" ht="15" customHeight="1" x14ac:dyDescent="0.2">
      <c r="A17" s="36" t="s">
        <v>26</v>
      </c>
      <c r="B17" s="97">
        <v>119800</v>
      </c>
      <c r="C17" s="127">
        <v>115367</v>
      </c>
      <c r="D17" s="2">
        <f t="shared" si="5"/>
        <v>96.299666110183637</v>
      </c>
      <c r="E17" s="105">
        <f t="shared" si="6"/>
        <v>354485</v>
      </c>
      <c r="F17" s="105">
        <f t="shared" si="6"/>
        <v>305016</v>
      </c>
      <c r="G17" s="2">
        <f t="shared" si="2"/>
        <v>86.044825592056085</v>
      </c>
      <c r="H17" s="97">
        <v>31500</v>
      </c>
      <c r="I17" s="105">
        <v>30488</v>
      </c>
      <c r="J17" s="5">
        <f t="shared" si="7"/>
        <v>96.787301587301585</v>
      </c>
      <c r="K17" s="97">
        <v>70854</v>
      </c>
      <c r="L17" s="105">
        <v>43946</v>
      </c>
      <c r="M17" s="2">
        <f t="shared" si="3"/>
        <v>62.023315550286505</v>
      </c>
      <c r="N17" s="97">
        <v>252131</v>
      </c>
      <c r="O17" s="105">
        <v>230582</v>
      </c>
      <c r="P17" s="2">
        <f t="shared" si="4"/>
        <v>91.453252475895468</v>
      </c>
      <c r="Q17" s="105">
        <f t="shared" ref="Q17:R23" si="8">B17-E17</f>
        <v>-234685</v>
      </c>
      <c r="R17" s="105">
        <f t="shared" si="8"/>
        <v>-189649</v>
      </c>
      <c r="S17" s="43" t="s">
        <v>13</v>
      </c>
      <c r="T17" s="74"/>
    </row>
    <row r="18" spans="1:20" s="91" customFormat="1" ht="15" customHeight="1" x14ac:dyDescent="0.2">
      <c r="A18" s="36" t="s">
        <v>38</v>
      </c>
      <c r="B18" s="97">
        <v>294847</v>
      </c>
      <c r="C18" s="128">
        <v>292406</v>
      </c>
      <c r="D18" s="2">
        <f t="shared" si="5"/>
        <v>99.172112994196993</v>
      </c>
      <c r="E18" s="105">
        <f t="shared" si="6"/>
        <v>312060</v>
      </c>
      <c r="F18" s="105">
        <f>I18+L18+O18</f>
        <v>302700</v>
      </c>
      <c r="G18" s="1">
        <f t="shared" si="2"/>
        <v>97.000576812151508</v>
      </c>
      <c r="H18" s="97">
        <v>83362</v>
      </c>
      <c r="I18" s="121">
        <v>84088</v>
      </c>
      <c r="J18" s="8">
        <f t="shared" si="7"/>
        <v>100.87090041025887</v>
      </c>
      <c r="K18" s="97">
        <v>125307</v>
      </c>
      <c r="L18" s="121">
        <v>144917</v>
      </c>
      <c r="M18" s="1">
        <f t="shared" si="3"/>
        <v>115.64956466917251</v>
      </c>
      <c r="N18" s="97">
        <v>103391</v>
      </c>
      <c r="O18" s="121">
        <v>73695</v>
      </c>
      <c r="P18" s="1">
        <f t="shared" si="4"/>
        <v>71.277964232863596</v>
      </c>
      <c r="Q18" s="121">
        <f>B18-E18</f>
        <v>-17213</v>
      </c>
      <c r="R18" s="105">
        <f t="shared" si="8"/>
        <v>-10294</v>
      </c>
      <c r="S18" s="43" t="s">
        <v>13</v>
      </c>
      <c r="T18" s="74"/>
    </row>
    <row r="19" spans="1:20" s="49" customFormat="1" ht="15" customHeight="1" x14ac:dyDescent="0.2">
      <c r="A19" s="36" t="s">
        <v>25</v>
      </c>
      <c r="B19" s="97">
        <v>3860</v>
      </c>
      <c r="C19" s="128">
        <v>5616</v>
      </c>
      <c r="D19" s="2">
        <f t="shared" si="5"/>
        <v>145.49222797927462</v>
      </c>
      <c r="E19" s="105">
        <f t="shared" si="6"/>
        <v>11391</v>
      </c>
      <c r="F19" s="105">
        <f t="shared" si="6"/>
        <v>4279</v>
      </c>
      <c r="G19" s="2">
        <f t="shared" si="2"/>
        <v>37.564744096216309</v>
      </c>
      <c r="H19" s="97">
        <v>1560</v>
      </c>
      <c r="I19" s="121">
        <v>1400</v>
      </c>
      <c r="J19" s="5">
        <f>I19*100/H19</f>
        <v>89.743589743589737</v>
      </c>
      <c r="K19" s="97">
        <v>721</v>
      </c>
      <c r="L19" s="121">
        <v>-1690</v>
      </c>
      <c r="M19" s="2">
        <f t="shared" si="3"/>
        <v>-234.39667128987517</v>
      </c>
      <c r="N19" s="97">
        <v>9110</v>
      </c>
      <c r="O19" s="121">
        <v>4569</v>
      </c>
      <c r="P19" s="1">
        <f t="shared" si="4"/>
        <v>50.153677277716795</v>
      </c>
      <c r="Q19" s="105">
        <f t="shared" si="8"/>
        <v>-7531</v>
      </c>
      <c r="R19" s="105">
        <f t="shared" si="8"/>
        <v>1337</v>
      </c>
      <c r="S19" s="43" t="s">
        <v>13</v>
      </c>
      <c r="T19" s="74"/>
    </row>
    <row r="20" spans="1:20" s="91" customFormat="1" ht="15" customHeight="1" x14ac:dyDescent="0.2">
      <c r="A20" s="36" t="s">
        <v>16</v>
      </c>
      <c r="B20" s="97">
        <v>1175000</v>
      </c>
      <c r="C20" s="128">
        <v>1390266</v>
      </c>
      <c r="D20" s="2">
        <f t="shared" si="5"/>
        <v>118.32051063829788</v>
      </c>
      <c r="E20" s="105">
        <f t="shared" si="6"/>
        <v>140566</v>
      </c>
      <c r="F20" s="105">
        <f>I20+L20+O20</f>
        <v>115570</v>
      </c>
      <c r="G20" s="2">
        <f t="shared" si="2"/>
        <v>82.217605964457974</v>
      </c>
      <c r="H20" s="97">
        <v>37069</v>
      </c>
      <c r="I20" s="121">
        <v>37069</v>
      </c>
      <c r="J20" s="5">
        <f>I20*100/H20</f>
        <v>100</v>
      </c>
      <c r="K20" s="97">
        <v>54715</v>
      </c>
      <c r="L20" s="121">
        <v>46633</v>
      </c>
      <c r="M20" s="2">
        <f t="shared" si="3"/>
        <v>85.228913460659783</v>
      </c>
      <c r="N20" s="97">
        <v>48782</v>
      </c>
      <c r="O20" s="121">
        <v>31868</v>
      </c>
      <c r="P20" s="1">
        <f t="shared" si="4"/>
        <v>65.327374851379602</v>
      </c>
      <c r="Q20" s="121">
        <f t="shared" si="8"/>
        <v>1034434</v>
      </c>
      <c r="R20" s="105">
        <f t="shared" si="8"/>
        <v>1274696</v>
      </c>
      <c r="S20" s="43">
        <f>R20*100/Q20</f>
        <v>123.22642140532891</v>
      </c>
      <c r="T20" s="90"/>
    </row>
    <row r="21" spans="1:20" ht="15" customHeight="1" x14ac:dyDescent="0.2">
      <c r="A21" s="36" t="s">
        <v>17</v>
      </c>
      <c r="B21" s="97">
        <v>254155</v>
      </c>
      <c r="C21" s="129">
        <v>257564</v>
      </c>
      <c r="D21" s="2">
        <f t="shared" si="5"/>
        <v>101.34130746985107</v>
      </c>
      <c r="E21" s="105">
        <f t="shared" si="6"/>
        <v>151250</v>
      </c>
      <c r="F21" s="106">
        <f>I21+L21+O21</f>
        <v>149458</v>
      </c>
      <c r="G21" s="2">
        <f t="shared" si="2"/>
        <v>98.815206611570247</v>
      </c>
      <c r="H21" s="97">
        <v>8500</v>
      </c>
      <c r="I21" s="106">
        <v>7047</v>
      </c>
      <c r="J21" s="5">
        <f t="shared" si="7"/>
        <v>82.905882352941177</v>
      </c>
      <c r="K21" s="97">
        <v>1650</v>
      </c>
      <c r="L21" s="106">
        <v>1312</v>
      </c>
      <c r="M21" s="5">
        <f t="shared" si="3"/>
        <v>79.515151515151516</v>
      </c>
      <c r="N21" s="97">
        <v>141100</v>
      </c>
      <c r="O21" s="106">
        <v>141099</v>
      </c>
      <c r="P21" s="2">
        <f t="shared" si="4"/>
        <v>99.999291282778174</v>
      </c>
      <c r="Q21" s="124">
        <f t="shared" si="8"/>
        <v>102905</v>
      </c>
      <c r="R21" s="105">
        <f t="shared" si="8"/>
        <v>108106</v>
      </c>
      <c r="S21" s="44">
        <f>R21*100/Q21</f>
        <v>105.05417618191535</v>
      </c>
      <c r="T21" s="74"/>
    </row>
    <row r="22" spans="1:20" s="49" customFormat="1" ht="15" customHeight="1" x14ac:dyDescent="0.2">
      <c r="A22" s="36" t="s">
        <v>31</v>
      </c>
      <c r="B22" s="97">
        <v>20000</v>
      </c>
      <c r="C22" s="129">
        <v>23522</v>
      </c>
      <c r="D22" s="2">
        <f t="shared" si="5"/>
        <v>117.61</v>
      </c>
      <c r="E22" s="109">
        <f t="shared" si="6"/>
        <v>122803</v>
      </c>
      <c r="F22" s="106">
        <f>I22+L22+O22</f>
        <v>103757</v>
      </c>
      <c r="G22" s="2">
        <f>F22*100/E22</f>
        <v>84.490606906997385</v>
      </c>
      <c r="H22" s="97">
        <v>18000</v>
      </c>
      <c r="I22" s="106">
        <v>18000</v>
      </c>
      <c r="J22" s="5">
        <f>I22*100/H22</f>
        <v>100</v>
      </c>
      <c r="K22" s="97">
        <v>3</v>
      </c>
      <c r="L22" s="106">
        <v>1</v>
      </c>
      <c r="M22" s="5">
        <f t="shared" si="3"/>
        <v>33.333333333333336</v>
      </c>
      <c r="N22" s="97">
        <v>104800</v>
      </c>
      <c r="O22" s="106">
        <v>85756</v>
      </c>
      <c r="P22" s="2">
        <f t="shared" si="4"/>
        <v>81.828244274809165</v>
      </c>
      <c r="Q22" s="124">
        <f>B22-E22</f>
        <v>-102803</v>
      </c>
      <c r="R22" s="106">
        <f t="shared" si="8"/>
        <v>-80235</v>
      </c>
      <c r="S22" s="44" t="s">
        <v>13</v>
      </c>
      <c r="T22" s="74"/>
    </row>
    <row r="23" spans="1:20" s="49" customFormat="1" ht="15" customHeight="1" x14ac:dyDescent="0.2">
      <c r="A23" s="37" t="s">
        <v>32</v>
      </c>
      <c r="B23" s="101">
        <v>48091</v>
      </c>
      <c r="C23" s="130">
        <v>67816</v>
      </c>
      <c r="D23" s="3">
        <f>C23*100/B23</f>
        <v>141.01599051797635</v>
      </c>
      <c r="E23" s="123">
        <f t="shared" si="6"/>
        <v>2</v>
      </c>
      <c r="F23" s="130">
        <f>I23+L23+O23</f>
        <v>5</v>
      </c>
      <c r="G23" s="27">
        <f>F23*100/E23</f>
        <v>250</v>
      </c>
      <c r="H23" s="118">
        <v>0</v>
      </c>
      <c r="I23" s="107">
        <v>0</v>
      </c>
      <c r="J23" s="20" t="s">
        <v>13</v>
      </c>
      <c r="K23" s="118">
        <v>2</v>
      </c>
      <c r="L23" s="107">
        <v>5</v>
      </c>
      <c r="M23" s="12">
        <f t="shared" si="3"/>
        <v>250</v>
      </c>
      <c r="N23" s="118">
        <v>0</v>
      </c>
      <c r="O23" s="131">
        <v>0</v>
      </c>
      <c r="P23" s="20" t="s">
        <v>13</v>
      </c>
      <c r="Q23" s="125">
        <f>B23-E23</f>
        <v>48089</v>
      </c>
      <c r="R23" s="130">
        <f t="shared" si="8"/>
        <v>67811</v>
      </c>
      <c r="S23" s="42">
        <f>R23*100/Q23</f>
        <v>141.01145792177005</v>
      </c>
      <c r="T23" s="74"/>
    </row>
    <row r="24" spans="1:20" s="91" customFormat="1" ht="28.15" customHeight="1" x14ac:dyDescent="0.2">
      <c r="A24" s="39" t="s">
        <v>45</v>
      </c>
      <c r="B24" s="102">
        <f>SUM(B16:B23)</f>
        <v>2073275</v>
      </c>
      <c r="C24" s="132">
        <f>SUM(C16:C23)</f>
        <v>2304786</v>
      </c>
      <c r="D24" s="19">
        <f t="shared" ref="D24:D29" si="9">C24*100/B24</f>
        <v>111.16643957024515</v>
      </c>
      <c r="E24" s="112">
        <f>SUM(E16:E23)</f>
        <v>1289751</v>
      </c>
      <c r="F24" s="112">
        <f>SUM(F16:F23)</f>
        <v>1169090</v>
      </c>
      <c r="G24" s="19">
        <f>F24*100/E24</f>
        <v>90.644628304223062</v>
      </c>
      <c r="H24" s="112">
        <f>SUM(H16:H23)</f>
        <v>198331</v>
      </c>
      <c r="I24" s="112">
        <f>SUM(I16:I23)</f>
        <v>194644</v>
      </c>
      <c r="J24" s="71">
        <f>I24*100/H24</f>
        <v>98.140986532614676</v>
      </c>
      <c r="K24" s="112">
        <f>SUM(K16:K23)</f>
        <v>297952</v>
      </c>
      <c r="L24" s="112">
        <f>SUM(L16:L23)</f>
        <v>278037</v>
      </c>
      <c r="M24" s="19">
        <f t="shared" si="3"/>
        <v>93.316037482547529</v>
      </c>
      <c r="N24" s="112">
        <f>SUM(N16:N23)</f>
        <v>793468</v>
      </c>
      <c r="O24" s="112">
        <f>SUM(O16:O23)</f>
        <v>696409</v>
      </c>
      <c r="P24" s="19">
        <f>O24*100/N24</f>
        <v>87.767748667873178</v>
      </c>
      <c r="Q24" s="112">
        <f t="shared" ref="Q24:R33" si="10">B24-E24</f>
        <v>783524</v>
      </c>
      <c r="R24" s="112">
        <f>SUM(R16:R23)</f>
        <v>1135696</v>
      </c>
      <c r="S24" s="45">
        <f>R24*100/Q24</f>
        <v>144.94718732291545</v>
      </c>
      <c r="T24" s="90"/>
    </row>
    <row r="25" spans="1:20" ht="15" customHeight="1" x14ac:dyDescent="0.2">
      <c r="A25" s="35" t="s">
        <v>24</v>
      </c>
      <c r="B25" s="103">
        <v>14500</v>
      </c>
      <c r="C25" s="105">
        <v>23404</v>
      </c>
      <c r="D25" s="1">
        <f t="shared" si="9"/>
        <v>161.40689655172415</v>
      </c>
      <c r="E25" s="105">
        <f>H25+K25+N25</f>
        <v>124500</v>
      </c>
      <c r="F25" s="105">
        <f t="shared" ref="E25:F38" si="11">I25+L25+O25</f>
        <v>117226</v>
      </c>
      <c r="G25" s="1">
        <f t="shared" ref="G25:G29" si="12">F25*100/E25</f>
        <v>94.157429718875505</v>
      </c>
      <c r="H25" s="105">
        <v>14400</v>
      </c>
      <c r="I25" s="105">
        <v>12333</v>
      </c>
      <c r="J25" s="8">
        <f>I25*100/H25</f>
        <v>85.645833333333329</v>
      </c>
      <c r="K25" s="100">
        <v>109950</v>
      </c>
      <c r="L25" s="105">
        <v>104882</v>
      </c>
      <c r="M25" s="1">
        <f t="shared" si="3"/>
        <v>95.390632105502505</v>
      </c>
      <c r="N25" s="105">
        <v>150</v>
      </c>
      <c r="O25" s="105">
        <v>11</v>
      </c>
      <c r="P25" s="1">
        <f>O25*100/N25</f>
        <v>7.333333333333333</v>
      </c>
      <c r="Q25" s="105">
        <f t="shared" si="10"/>
        <v>-110000</v>
      </c>
      <c r="R25" s="105">
        <f>C25-F25</f>
        <v>-93822</v>
      </c>
      <c r="S25" s="43" t="s">
        <v>13</v>
      </c>
      <c r="T25" s="74"/>
    </row>
    <row r="26" spans="1:20" ht="15" customHeight="1" x14ac:dyDescent="0.2">
      <c r="A26" s="34" t="s">
        <v>18</v>
      </c>
      <c r="B26" s="104">
        <v>7570</v>
      </c>
      <c r="C26" s="110">
        <v>11468</v>
      </c>
      <c r="D26" s="6">
        <f t="shared" si="9"/>
        <v>151.49273447820343</v>
      </c>
      <c r="E26" s="110">
        <f>H26+K26+N26</f>
        <v>133000</v>
      </c>
      <c r="F26" s="110">
        <f t="shared" si="11"/>
        <v>130734</v>
      </c>
      <c r="G26" s="6">
        <f t="shared" si="12"/>
        <v>98.296240601503754</v>
      </c>
      <c r="H26" s="110">
        <v>44000</v>
      </c>
      <c r="I26" s="110">
        <v>43996</v>
      </c>
      <c r="J26" s="26">
        <f>I26*100/H26</f>
        <v>99.990909090909085</v>
      </c>
      <c r="K26" s="116">
        <v>62300</v>
      </c>
      <c r="L26" s="110">
        <v>60162</v>
      </c>
      <c r="M26" s="6">
        <f t="shared" si="3"/>
        <v>96.568218298555379</v>
      </c>
      <c r="N26" s="110">
        <v>26700</v>
      </c>
      <c r="O26" s="110">
        <v>26576</v>
      </c>
      <c r="P26" s="6">
        <f>O26*100/N26</f>
        <v>99.535580524344567</v>
      </c>
      <c r="Q26" s="110">
        <f t="shared" si="10"/>
        <v>-125430</v>
      </c>
      <c r="R26" s="110">
        <f>C26-F26</f>
        <v>-119266</v>
      </c>
      <c r="S26" s="46" t="s">
        <v>13</v>
      </c>
      <c r="T26" s="74"/>
    </row>
    <row r="27" spans="1:20" s="49" customFormat="1" ht="15" customHeight="1" x14ac:dyDescent="0.2">
      <c r="A27" s="38" t="s">
        <v>23</v>
      </c>
      <c r="B27" s="99">
        <f>SUM(B25:B26)</f>
        <v>22070</v>
      </c>
      <c r="C27" s="117">
        <f>SUM(C25:C26)</f>
        <v>34872</v>
      </c>
      <c r="D27" s="18">
        <f t="shared" si="9"/>
        <v>158.00634345265067</v>
      </c>
      <c r="E27" s="117">
        <f t="shared" si="11"/>
        <v>257500</v>
      </c>
      <c r="F27" s="117">
        <f t="shared" si="11"/>
        <v>247960</v>
      </c>
      <c r="G27" s="18">
        <f t="shared" si="12"/>
        <v>96.295145631067967</v>
      </c>
      <c r="H27" s="117">
        <f>SUM(H25:H26)</f>
        <v>58400</v>
      </c>
      <c r="I27" s="117">
        <f>SUM(I25:I26)</f>
        <v>56329</v>
      </c>
      <c r="J27" s="72">
        <f>I27*100/H27</f>
        <v>96.453767123287676</v>
      </c>
      <c r="K27" s="117">
        <f>SUM(K25:K26)</f>
        <v>172250</v>
      </c>
      <c r="L27" s="117">
        <f>SUM(L25:L26)</f>
        <v>165044</v>
      </c>
      <c r="M27" s="18">
        <f t="shared" si="3"/>
        <v>95.816545718432508</v>
      </c>
      <c r="N27" s="117">
        <f>SUM(N25:N26)</f>
        <v>26850</v>
      </c>
      <c r="O27" s="117">
        <f>SUM(O25:O26)</f>
        <v>26587</v>
      </c>
      <c r="P27" s="18">
        <f>O27*100/N27</f>
        <v>99.020484171322167</v>
      </c>
      <c r="Q27" s="117">
        <f t="shared" si="10"/>
        <v>-235430</v>
      </c>
      <c r="R27" s="117">
        <f t="shared" si="10"/>
        <v>-213088</v>
      </c>
      <c r="S27" s="47" t="s">
        <v>13</v>
      </c>
      <c r="T27" s="74"/>
    </row>
    <row r="28" spans="1:20" s="49" customFormat="1" ht="15" customHeight="1" x14ac:dyDescent="0.2">
      <c r="A28" s="35" t="s">
        <v>34</v>
      </c>
      <c r="B28" s="105">
        <v>332592</v>
      </c>
      <c r="C28" s="105">
        <v>366181</v>
      </c>
      <c r="D28" s="1">
        <f t="shared" si="9"/>
        <v>110.09916053302545</v>
      </c>
      <c r="E28" s="105">
        <f t="shared" si="11"/>
        <v>83900</v>
      </c>
      <c r="F28" s="105">
        <f>I28+L28+O28</f>
        <v>98609</v>
      </c>
      <c r="G28" s="1">
        <f t="shared" si="12"/>
        <v>117.5315852205006</v>
      </c>
      <c r="H28" s="100">
        <v>102</v>
      </c>
      <c r="I28" s="105">
        <v>119</v>
      </c>
      <c r="J28" s="8">
        <f>I28*100/H28</f>
        <v>116.66666666666667</v>
      </c>
      <c r="K28" s="105">
        <f>3260+38900</f>
        <v>42160</v>
      </c>
      <c r="L28" s="105">
        <v>90565</v>
      </c>
      <c r="M28" s="1">
        <f t="shared" si="3"/>
        <v>214.81261859582543</v>
      </c>
      <c r="N28" s="105">
        <v>41638</v>
      </c>
      <c r="O28" s="105">
        <v>7925</v>
      </c>
      <c r="P28" s="1">
        <f>O28*100/N28</f>
        <v>19.03309476920121</v>
      </c>
      <c r="Q28" s="105">
        <f t="shared" si="10"/>
        <v>248692</v>
      </c>
      <c r="R28" s="105">
        <f>C28-F28</f>
        <v>267572</v>
      </c>
      <c r="S28" s="48">
        <f t="shared" ref="S28:S33" si="13">R28*100/Q28</f>
        <v>107.59171987840381</v>
      </c>
      <c r="T28" s="74"/>
    </row>
    <row r="29" spans="1:20" s="49" customFormat="1" ht="15" customHeight="1" x14ac:dyDescent="0.2">
      <c r="A29" s="36" t="s">
        <v>29</v>
      </c>
      <c r="B29" s="106">
        <v>2484122</v>
      </c>
      <c r="C29" s="106">
        <v>2484122</v>
      </c>
      <c r="D29" s="2">
        <f t="shared" si="9"/>
        <v>100</v>
      </c>
      <c r="E29" s="106">
        <f t="shared" si="11"/>
        <v>73800</v>
      </c>
      <c r="F29" s="106">
        <f t="shared" si="11"/>
        <v>53307</v>
      </c>
      <c r="G29" s="2">
        <f t="shared" si="12"/>
        <v>72.231707317073173</v>
      </c>
      <c r="H29" s="97">
        <v>0</v>
      </c>
      <c r="I29" s="106">
        <v>0</v>
      </c>
      <c r="J29" s="5" t="s">
        <v>13</v>
      </c>
      <c r="K29" s="106">
        <v>73800</v>
      </c>
      <c r="L29" s="106">
        <v>51795</v>
      </c>
      <c r="M29" s="2">
        <f t="shared" si="3"/>
        <v>70.182926829268297</v>
      </c>
      <c r="N29" s="106">
        <v>0</v>
      </c>
      <c r="O29" s="106">
        <v>1512</v>
      </c>
      <c r="P29" s="5" t="s">
        <v>13</v>
      </c>
      <c r="Q29" s="106">
        <f t="shared" si="10"/>
        <v>2410322</v>
      </c>
      <c r="R29" s="106">
        <f>C29-F29</f>
        <v>2430815</v>
      </c>
      <c r="S29" s="41">
        <f t="shared" si="13"/>
        <v>100.85021835256866</v>
      </c>
      <c r="T29" s="74"/>
    </row>
    <row r="30" spans="1:20" s="49" customFormat="1" ht="15" customHeight="1" x14ac:dyDescent="0.2">
      <c r="A30" s="40" t="s">
        <v>30</v>
      </c>
      <c r="B30" s="105">
        <v>506000</v>
      </c>
      <c r="C30" s="121">
        <v>1060810</v>
      </c>
      <c r="D30" s="1">
        <f>C30*100/B30</f>
        <v>209.64624505928853</v>
      </c>
      <c r="E30" s="105">
        <f t="shared" si="11"/>
        <v>42000</v>
      </c>
      <c r="F30" s="105">
        <f t="shared" si="11"/>
        <v>43969</v>
      </c>
      <c r="G30" s="1">
        <f>F30*100/E30</f>
        <v>104.68809523809524</v>
      </c>
      <c r="H30" s="97">
        <v>0</v>
      </c>
      <c r="I30" s="121">
        <v>0</v>
      </c>
      <c r="J30" s="8" t="s">
        <v>13</v>
      </c>
      <c r="K30" s="105">
        <v>42000</v>
      </c>
      <c r="L30" s="121">
        <v>43969</v>
      </c>
      <c r="M30" s="1">
        <f>L30*100/K30</f>
        <v>104.68809523809524</v>
      </c>
      <c r="N30" s="105">
        <v>0</v>
      </c>
      <c r="O30" s="121">
        <v>0</v>
      </c>
      <c r="P30" s="8" t="s">
        <v>13</v>
      </c>
      <c r="Q30" s="105">
        <f t="shared" si="10"/>
        <v>464000</v>
      </c>
      <c r="R30" s="105">
        <f>C30-F30</f>
        <v>1016841</v>
      </c>
      <c r="S30" s="48">
        <f t="shared" si="13"/>
        <v>219.14676724137931</v>
      </c>
      <c r="T30" s="74"/>
    </row>
    <row r="31" spans="1:20" s="49" customFormat="1" ht="15" customHeight="1" x14ac:dyDescent="0.2">
      <c r="A31" s="37" t="s">
        <v>41</v>
      </c>
      <c r="B31" s="107">
        <v>62700</v>
      </c>
      <c r="C31" s="131">
        <v>104811</v>
      </c>
      <c r="D31" s="27">
        <f>C31*100/B31</f>
        <v>167.16267942583733</v>
      </c>
      <c r="E31" s="107">
        <f t="shared" si="11"/>
        <v>1000</v>
      </c>
      <c r="F31" s="107">
        <f t="shared" si="11"/>
        <v>13731</v>
      </c>
      <c r="G31" s="3">
        <f>F31*100/E31</f>
        <v>1373.1</v>
      </c>
      <c r="H31" s="116">
        <v>0</v>
      </c>
      <c r="I31" s="131">
        <v>0</v>
      </c>
      <c r="J31" s="12" t="s">
        <v>13</v>
      </c>
      <c r="K31" s="107">
        <v>1000</v>
      </c>
      <c r="L31" s="131">
        <v>13731</v>
      </c>
      <c r="M31" s="3">
        <f>L31*100/K31</f>
        <v>1373.1</v>
      </c>
      <c r="N31" s="107">
        <v>0</v>
      </c>
      <c r="O31" s="131">
        <v>0</v>
      </c>
      <c r="P31" s="12" t="s">
        <v>13</v>
      </c>
      <c r="Q31" s="107">
        <f t="shared" si="10"/>
        <v>61700</v>
      </c>
      <c r="R31" s="107">
        <f t="shared" si="10"/>
        <v>91080</v>
      </c>
      <c r="S31" s="48">
        <f t="shared" si="13"/>
        <v>147.61750405186385</v>
      </c>
      <c r="T31" s="74"/>
    </row>
    <row r="32" spans="1:20" s="49" customFormat="1" ht="15" customHeight="1" x14ac:dyDescent="0.2">
      <c r="A32" s="33" t="s">
        <v>40</v>
      </c>
      <c r="B32" s="108">
        <v>201778</v>
      </c>
      <c r="C32" s="133">
        <v>201774</v>
      </c>
      <c r="D32" s="140">
        <f>C32*100/B32</f>
        <v>99.998017623328607</v>
      </c>
      <c r="E32" s="108">
        <f t="shared" si="11"/>
        <v>5000</v>
      </c>
      <c r="F32" s="108">
        <f t="shared" si="11"/>
        <v>1763</v>
      </c>
      <c r="G32" s="7">
        <f>F32*100/E32</f>
        <v>35.26</v>
      </c>
      <c r="H32" s="119">
        <v>0</v>
      </c>
      <c r="I32" s="133">
        <v>0</v>
      </c>
      <c r="J32" s="13" t="s">
        <v>13</v>
      </c>
      <c r="K32" s="108">
        <v>5000</v>
      </c>
      <c r="L32" s="133">
        <v>1763</v>
      </c>
      <c r="M32" s="7">
        <f>L32*100/K32</f>
        <v>35.26</v>
      </c>
      <c r="N32" s="108">
        <v>0</v>
      </c>
      <c r="O32" s="133">
        <v>0</v>
      </c>
      <c r="P32" s="13" t="s">
        <v>13</v>
      </c>
      <c r="Q32" s="108">
        <f t="shared" si="10"/>
        <v>196778</v>
      </c>
      <c r="R32" s="134">
        <f>C32-F32</f>
        <v>200011</v>
      </c>
      <c r="S32" s="50">
        <f>R32/Q32*100</f>
        <v>101.64296821799186</v>
      </c>
      <c r="T32" s="74"/>
    </row>
    <row r="33" spans="1:20" s="49" customFormat="1" ht="15" customHeight="1" x14ac:dyDescent="0.2">
      <c r="A33" s="36" t="s">
        <v>39</v>
      </c>
      <c r="B33" s="109">
        <v>500</v>
      </c>
      <c r="C33" s="124">
        <v>257</v>
      </c>
      <c r="D33" s="2">
        <f>C33*100/B33</f>
        <v>51.4</v>
      </c>
      <c r="E33" s="106">
        <f>H33+K33+N33</f>
        <v>0</v>
      </c>
      <c r="F33" s="106">
        <f t="shared" si="11"/>
        <v>0</v>
      </c>
      <c r="G33" s="75" t="s">
        <v>13</v>
      </c>
      <c r="H33" s="97">
        <v>0</v>
      </c>
      <c r="I33" s="124">
        <v>0</v>
      </c>
      <c r="J33" s="5" t="s">
        <v>13</v>
      </c>
      <c r="K33" s="106">
        <v>0</v>
      </c>
      <c r="L33" s="124">
        <v>0</v>
      </c>
      <c r="M33" s="75" t="s">
        <v>13</v>
      </c>
      <c r="N33" s="106">
        <v>0</v>
      </c>
      <c r="O33" s="124">
        <v>0</v>
      </c>
      <c r="P33" s="5" t="s">
        <v>13</v>
      </c>
      <c r="Q33" s="106">
        <f t="shared" si="10"/>
        <v>500</v>
      </c>
      <c r="R33" s="106">
        <f t="shared" si="10"/>
        <v>257</v>
      </c>
      <c r="S33" s="41">
        <f t="shared" si="13"/>
        <v>51.4</v>
      </c>
      <c r="T33" s="74"/>
    </row>
    <row r="34" spans="1:20" s="49" customFormat="1" ht="15" customHeight="1" x14ac:dyDescent="0.2">
      <c r="A34" s="37" t="s">
        <v>42</v>
      </c>
      <c r="B34" s="110">
        <v>55478</v>
      </c>
      <c r="C34" s="135">
        <v>76392</v>
      </c>
      <c r="D34" s="6">
        <f>C34*100/B34</f>
        <v>137.6978261653268</v>
      </c>
      <c r="E34" s="110">
        <f t="shared" si="11"/>
        <v>15278</v>
      </c>
      <c r="F34" s="110">
        <f t="shared" si="11"/>
        <v>13397</v>
      </c>
      <c r="G34" s="6">
        <f t="shared" ref="G34:G39" si="14">F34*100/E34</f>
        <v>87.688179081031549</v>
      </c>
      <c r="H34" s="120">
        <v>0</v>
      </c>
      <c r="I34" s="135">
        <v>0</v>
      </c>
      <c r="J34" s="14" t="s">
        <v>13</v>
      </c>
      <c r="K34" s="110">
        <v>15278</v>
      </c>
      <c r="L34" s="135">
        <f>11330+2067</f>
        <v>13397</v>
      </c>
      <c r="M34" s="6">
        <f t="shared" ref="M34:M38" si="15">L34*100/K34</f>
        <v>87.688179081031549</v>
      </c>
      <c r="N34" s="110">
        <v>0</v>
      </c>
      <c r="O34" s="135">
        <v>0</v>
      </c>
      <c r="P34" s="26" t="s">
        <v>13</v>
      </c>
      <c r="Q34" s="110">
        <f>B34-E34</f>
        <v>40200</v>
      </c>
      <c r="R34" s="110">
        <f>C34-F34</f>
        <v>62995</v>
      </c>
      <c r="S34" s="51">
        <f>R34*100/Q34</f>
        <v>156.70398009950247</v>
      </c>
      <c r="T34" s="74"/>
    </row>
    <row r="35" spans="1:20" s="49" customFormat="1" ht="15" customHeight="1" x14ac:dyDescent="0.2">
      <c r="A35" s="35" t="s">
        <v>33</v>
      </c>
      <c r="B35" s="105">
        <v>0</v>
      </c>
      <c r="C35" s="121">
        <v>0</v>
      </c>
      <c r="D35" s="8" t="s">
        <v>13</v>
      </c>
      <c r="E35" s="105">
        <f t="shared" si="11"/>
        <v>1034000</v>
      </c>
      <c r="F35" s="105">
        <f t="shared" si="11"/>
        <v>1199668</v>
      </c>
      <c r="G35" s="8">
        <f t="shared" si="14"/>
        <v>116.0220502901354</v>
      </c>
      <c r="H35" s="100">
        <v>0</v>
      </c>
      <c r="I35" s="121">
        <v>0</v>
      </c>
      <c r="J35" s="8" t="s">
        <v>13</v>
      </c>
      <c r="K35" s="105">
        <v>1034000</v>
      </c>
      <c r="L35" s="121">
        <v>1199668</v>
      </c>
      <c r="M35" s="8">
        <f t="shared" si="15"/>
        <v>116.0220502901354</v>
      </c>
      <c r="N35" s="105">
        <v>0</v>
      </c>
      <c r="O35" s="121">
        <v>0</v>
      </c>
      <c r="P35" s="8" t="s">
        <v>13</v>
      </c>
      <c r="Q35" s="105">
        <f t="shared" ref="Q35:R39" si="16">B35-E35</f>
        <v>-1034000</v>
      </c>
      <c r="R35" s="105">
        <f t="shared" si="16"/>
        <v>-1199668</v>
      </c>
      <c r="S35" s="43" t="s">
        <v>13</v>
      </c>
      <c r="T35" s="74"/>
    </row>
    <row r="36" spans="1:20" s="49" customFormat="1" ht="15" customHeight="1" x14ac:dyDescent="0.2">
      <c r="A36" s="36" t="s">
        <v>21</v>
      </c>
      <c r="B36" s="105">
        <v>0</v>
      </c>
      <c r="C36" s="121">
        <v>0</v>
      </c>
      <c r="D36" s="8" t="s">
        <v>13</v>
      </c>
      <c r="E36" s="105">
        <f t="shared" si="11"/>
        <v>3000</v>
      </c>
      <c r="F36" s="105">
        <f t="shared" si="11"/>
        <v>16891</v>
      </c>
      <c r="G36" s="1">
        <f t="shared" si="14"/>
        <v>563.0333333333333</v>
      </c>
      <c r="H36" s="97">
        <v>0</v>
      </c>
      <c r="I36" s="121">
        <v>0</v>
      </c>
      <c r="J36" s="8" t="s">
        <v>13</v>
      </c>
      <c r="K36" s="105">
        <v>3000</v>
      </c>
      <c r="L36" s="121">
        <v>16891</v>
      </c>
      <c r="M36" s="1">
        <f t="shared" si="15"/>
        <v>563.0333333333333</v>
      </c>
      <c r="N36" s="105">
        <v>0</v>
      </c>
      <c r="O36" s="121">
        <v>0</v>
      </c>
      <c r="P36" s="8" t="s">
        <v>13</v>
      </c>
      <c r="Q36" s="105">
        <f t="shared" si="16"/>
        <v>-3000</v>
      </c>
      <c r="R36" s="105">
        <f t="shared" si="16"/>
        <v>-16891</v>
      </c>
      <c r="S36" s="43" t="s">
        <v>13</v>
      </c>
      <c r="T36" s="74"/>
    </row>
    <row r="37" spans="1:20" s="49" customFormat="1" ht="15" customHeight="1" x14ac:dyDescent="0.2">
      <c r="A37" s="36" t="s">
        <v>22</v>
      </c>
      <c r="B37" s="105">
        <v>670000</v>
      </c>
      <c r="C37" s="121">
        <v>1182144</v>
      </c>
      <c r="D37" s="1">
        <f>C37*100/B37</f>
        <v>176.43940298507462</v>
      </c>
      <c r="E37" s="105">
        <f t="shared" si="11"/>
        <v>790000</v>
      </c>
      <c r="F37" s="105">
        <f t="shared" si="11"/>
        <v>1403396</v>
      </c>
      <c r="G37" s="1">
        <f t="shared" si="14"/>
        <v>177.64506329113925</v>
      </c>
      <c r="H37" s="97">
        <v>0</v>
      </c>
      <c r="I37" s="121">
        <v>0</v>
      </c>
      <c r="J37" s="8" t="s">
        <v>13</v>
      </c>
      <c r="K37" s="105">
        <v>790000</v>
      </c>
      <c r="L37" s="121">
        <v>1403396</v>
      </c>
      <c r="M37" s="1">
        <f t="shared" si="15"/>
        <v>177.64506329113925</v>
      </c>
      <c r="N37" s="105">
        <v>0</v>
      </c>
      <c r="O37" s="121">
        <v>0</v>
      </c>
      <c r="P37" s="8" t="s">
        <v>13</v>
      </c>
      <c r="Q37" s="105">
        <f t="shared" si="16"/>
        <v>-120000</v>
      </c>
      <c r="R37" s="105">
        <f t="shared" si="16"/>
        <v>-221252</v>
      </c>
      <c r="S37" s="43" t="s">
        <v>13</v>
      </c>
      <c r="T37" s="74"/>
    </row>
    <row r="38" spans="1:20" s="49" customFormat="1" ht="15" customHeight="1" x14ac:dyDescent="0.2">
      <c r="A38" s="33" t="s">
        <v>20</v>
      </c>
      <c r="B38" s="111">
        <v>0</v>
      </c>
      <c r="C38" s="136">
        <v>0</v>
      </c>
      <c r="D38" s="9" t="s">
        <v>13</v>
      </c>
      <c r="E38" s="111">
        <f t="shared" si="11"/>
        <v>10000</v>
      </c>
      <c r="F38" s="111">
        <f t="shared" si="11"/>
        <v>3189</v>
      </c>
      <c r="G38" s="9">
        <f t="shared" si="14"/>
        <v>31.89</v>
      </c>
      <c r="H38" s="97">
        <v>0</v>
      </c>
      <c r="I38" s="136">
        <v>0</v>
      </c>
      <c r="J38" s="9" t="s">
        <v>13</v>
      </c>
      <c r="K38" s="111">
        <v>10000</v>
      </c>
      <c r="L38" s="136">
        <v>3189</v>
      </c>
      <c r="M38" s="1">
        <f t="shared" si="15"/>
        <v>31.89</v>
      </c>
      <c r="N38" s="111">
        <v>0</v>
      </c>
      <c r="O38" s="136">
        <v>0</v>
      </c>
      <c r="P38" s="9" t="s">
        <v>13</v>
      </c>
      <c r="Q38" s="111">
        <f t="shared" si="16"/>
        <v>-10000</v>
      </c>
      <c r="R38" s="111">
        <f t="shared" si="16"/>
        <v>-3189</v>
      </c>
      <c r="S38" s="52" t="s">
        <v>13</v>
      </c>
      <c r="T38" s="74"/>
    </row>
    <row r="39" spans="1:20" s="49" customFormat="1" ht="15" customHeight="1" x14ac:dyDescent="0.2">
      <c r="A39" s="37" t="s">
        <v>44</v>
      </c>
      <c r="B39" s="107">
        <v>0</v>
      </c>
      <c r="C39" s="131">
        <v>0</v>
      </c>
      <c r="D39" s="12" t="s">
        <v>13</v>
      </c>
      <c r="E39" s="107">
        <f>H39+K39+N39</f>
        <v>41</v>
      </c>
      <c r="F39" s="107">
        <f>I39+L39+O39</f>
        <v>0</v>
      </c>
      <c r="G39" s="3">
        <f t="shared" si="14"/>
        <v>0</v>
      </c>
      <c r="H39" s="116">
        <v>0</v>
      </c>
      <c r="I39" s="131">
        <v>0</v>
      </c>
      <c r="J39" s="12" t="s">
        <v>13</v>
      </c>
      <c r="K39" s="107">
        <v>0</v>
      </c>
      <c r="L39" s="131">
        <v>0</v>
      </c>
      <c r="M39" s="12" t="s">
        <v>13</v>
      </c>
      <c r="N39" s="107">
        <v>41</v>
      </c>
      <c r="O39" s="131">
        <v>0</v>
      </c>
      <c r="P39" s="3">
        <f>O39*100/N39</f>
        <v>0</v>
      </c>
      <c r="Q39" s="107">
        <f t="shared" si="16"/>
        <v>-41</v>
      </c>
      <c r="R39" s="107">
        <f t="shared" si="16"/>
        <v>0</v>
      </c>
      <c r="S39" s="77" t="s">
        <v>13</v>
      </c>
      <c r="T39" s="74"/>
    </row>
    <row r="40" spans="1:20" s="49" customFormat="1" ht="28.15" customHeight="1" x14ac:dyDescent="0.2">
      <c r="A40" s="53" t="s">
        <v>47</v>
      </c>
      <c r="B40" s="112">
        <f>B15+B24+B27+B28+B29+B30+B31+B32+B33+B34+B35+B36+B37+B38+B39</f>
        <v>6890796</v>
      </c>
      <c r="C40" s="112">
        <f>C15+C24+C27+C28+C29+C30+C31+C32+C33+C34+C35+C36+C37+C38+C39</f>
        <v>8348189</v>
      </c>
      <c r="D40" s="19">
        <f>C40*100/B40</f>
        <v>121.14984974159734</v>
      </c>
      <c r="E40" s="112">
        <f>E15+E24+E27+E28+E29+E30+E31+E32+E33+E34+E35+E36+E37+E38+E39</f>
        <v>4095793</v>
      </c>
      <c r="F40" s="112">
        <f>F15+F24+F27+F28+F29+F30+F31+F32+F33+F34+F35+F36+F37+F38+F39</f>
        <v>4733082</v>
      </c>
      <c r="G40" s="19">
        <f>F40*100/E40</f>
        <v>115.55959981376012</v>
      </c>
      <c r="H40" s="112">
        <f>H15+H24+H27+H28+H29+H30+H31+H32+H33+H34+H35+H36+H37+H38+H39</f>
        <v>282431</v>
      </c>
      <c r="I40" s="112">
        <f>I15+I24+I27+I28+I29+I30+I31+I32+I33+I34+I35+I36+I37+I38+I39</f>
        <v>278116</v>
      </c>
      <c r="J40" s="71">
        <f>I40*100/H40</f>
        <v>98.472193208252634</v>
      </c>
      <c r="K40" s="112">
        <f>K15+K24+K27+K28+K29+K30+K31+K32+K33+K34+K35+K36+K37+K38+K39</f>
        <v>2632695</v>
      </c>
      <c r="L40" s="112">
        <f>L15+L24+L27+L28+L29+L30+L31+L32+L33+L34+L35+L36+L37+L38+L39</f>
        <v>3418717</v>
      </c>
      <c r="M40" s="19">
        <f>L40*100/K40</f>
        <v>129.85617399660805</v>
      </c>
      <c r="N40" s="112">
        <f>N15+N24+N27+N28+N29+N30+N31+N32+N33+N34+N35+N36+N37+N38+N39</f>
        <v>1180667</v>
      </c>
      <c r="O40" s="112">
        <f>O15+O24+O27+O28+O29+O30+O31+O32+O33+O34+O35+O36+O37+O38+O39</f>
        <v>1036249</v>
      </c>
      <c r="P40" s="19">
        <f>O40*100/N40</f>
        <v>87.768100573658785</v>
      </c>
      <c r="Q40" s="112">
        <f>Q15+Q24+Q27+Q28+Q29+Q30+Q31+Q32+Q33+Q34+Q35+Q36+Q37+Q38+Q39</f>
        <v>2795003</v>
      </c>
      <c r="R40" s="112">
        <f>R15+R24+R27+R28+R29+R30+R31+R32+R33+R34+R35+R36+R37+R38+R39</f>
        <v>3615107</v>
      </c>
      <c r="S40" s="54">
        <f>R40*100/Q40</f>
        <v>129.34179319306634</v>
      </c>
      <c r="T40" s="74"/>
    </row>
    <row r="41" spans="1:20" s="91" customFormat="1" ht="15" customHeight="1" x14ac:dyDescent="0.2">
      <c r="A41" s="35" t="s">
        <v>19</v>
      </c>
      <c r="B41" s="113">
        <v>372500</v>
      </c>
      <c r="C41" s="128">
        <v>597392</v>
      </c>
      <c r="D41" s="1">
        <f>C41*100/B41</f>
        <v>160.37369127516777</v>
      </c>
      <c r="E41" s="103">
        <f>H41+K41+N41</f>
        <v>372500</v>
      </c>
      <c r="F41" s="105">
        <f>I41+L41+O41</f>
        <v>597392</v>
      </c>
      <c r="G41" s="1">
        <f>F41*100/E41</f>
        <v>160.37369127516777</v>
      </c>
      <c r="H41" s="121">
        <v>0</v>
      </c>
      <c r="I41" s="121">
        <v>0</v>
      </c>
      <c r="J41" s="8" t="s">
        <v>13</v>
      </c>
      <c r="K41" s="121">
        <v>372500</v>
      </c>
      <c r="L41" s="121">
        <v>597392</v>
      </c>
      <c r="M41" s="1">
        <f>L41*100/K41</f>
        <v>160.37369127516777</v>
      </c>
      <c r="N41" s="121">
        <v>0</v>
      </c>
      <c r="O41" s="121">
        <v>0</v>
      </c>
      <c r="P41" s="8" t="s">
        <v>13</v>
      </c>
      <c r="Q41" s="105">
        <f>B41-E41</f>
        <v>0</v>
      </c>
      <c r="R41" s="105">
        <f>C41-F41</f>
        <v>0</v>
      </c>
      <c r="S41" s="43" t="s">
        <v>13</v>
      </c>
      <c r="T41" s="89"/>
    </row>
    <row r="42" spans="1:20" s="91" customFormat="1" ht="15" customHeight="1" thickBot="1" x14ac:dyDescent="0.25">
      <c r="A42" s="55" t="s">
        <v>27</v>
      </c>
      <c r="B42" s="114">
        <v>0</v>
      </c>
      <c r="C42" s="137">
        <v>1</v>
      </c>
      <c r="D42" s="11" t="s">
        <v>13</v>
      </c>
      <c r="E42" s="111">
        <f>H42+K42+N42</f>
        <v>727510</v>
      </c>
      <c r="F42" s="138">
        <f>I42+L42+O42</f>
        <v>1352463</v>
      </c>
      <c r="G42" s="10">
        <f>F42*100/E42</f>
        <v>185.90301164245165</v>
      </c>
      <c r="H42" s="122">
        <v>0</v>
      </c>
      <c r="I42" s="122">
        <v>0</v>
      </c>
      <c r="J42" s="11" t="s">
        <v>13</v>
      </c>
      <c r="K42" s="122">
        <v>727510</v>
      </c>
      <c r="L42" s="122">
        <v>1352463</v>
      </c>
      <c r="M42" s="10">
        <f>L42*100/K42</f>
        <v>185.90301164245165</v>
      </c>
      <c r="N42" s="122">
        <v>0</v>
      </c>
      <c r="O42" s="122">
        <v>0</v>
      </c>
      <c r="P42" s="11" t="s">
        <v>13</v>
      </c>
      <c r="Q42" s="122">
        <f>B42-E42</f>
        <v>-727510</v>
      </c>
      <c r="R42" s="138">
        <f>C42-F42</f>
        <v>-1352462</v>
      </c>
      <c r="S42" s="78" t="s">
        <v>13</v>
      </c>
      <c r="T42" s="89"/>
    </row>
    <row r="43" spans="1:20" s="49" customFormat="1" ht="28.15" customHeight="1" thickBot="1" x14ac:dyDescent="0.25">
      <c r="A43" s="95" t="s">
        <v>48</v>
      </c>
      <c r="B43" s="115">
        <f>B40+B41+B42</f>
        <v>7263296</v>
      </c>
      <c r="C43" s="139">
        <f>C40+C41+C42</f>
        <v>8945582</v>
      </c>
      <c r="D43" s="4">
        <f>C43*100/B43</f>
        <v>123.16146829208117</v>
      </c>
      <c r="E43" s="115">
        <f>E40+E41+E42</f>
        <v>5195803</v>
      </c>
      <c r="F43" s="139">
        <f>F40+F41+F42</f>
        <v>6682937</v>
      </c>
      <c r="G43" s="4">
        <f>F43*100/E43</f>
        <v>128.62183189008513</v>
      </c>
      <c r="H43" s="115">
        <f>H40+H41+H42</f>
        <v>282431</v>
      </c>
      <c r="I43" s="139">
        <f>I40+I41+I42</f>
        <v>278116</v>
      </c>
      <c r="J43" s="73">
        <f>I43*100/H43</f>
        <v>98.472193208252634</v>
      </c>
      <c r="K43" s="115">
        <f>K40+K41+K42</f>
        <v>3732705</v>
      </c>
      <c r="L43" s="139">
        <f>L40+L41+L42</f>
        <v>5368572</v>
      </c>
      <c r="M43" s="4">
        <f>L43*100/K43</f>
        <v>143.82524201617861</v>
      </c>
      <c r="N43" s="115">
        <f>N40+N41+N42</f>
        <v>1180667</v>
      </c>
      <c r="O43" s="139">
        <f>O40+O41+O42</f>
        <v>1036249</v>
      </c>
      <c r="P43" s="4">
        <f>O43*100/N43</f>
        <v>87.768100573658785</v>
      </c>
      <c r="Q43" s="115">
        <f>Q40+Q41+Q42</f>
        <v>2067493</v>
      </c>
      <c r="R43" s="139">
        <f>R40+R41+R42</f>
        <v>2262645</v>
      </c>
      <c r="S43" s="56">
        <f>R43*100/Q43</f>
        <v>109.43906460626469</v>
      </c>
      <c r="T43" s="74"/>
    </row>
    <row r="44" spans="1:20" ht="12" customHeight="1" x14ac:dyDescent="0.2">
      <c r="A44" s="92"/>
      <c r="C44" s="30"/>
      <c r="F44" s="30"/>
    </row>
    <row r="45" spans="1:20" x14ac:dyDescent="0.2">
      <c r="A45" s="28"/>
      <c r="B45" s="30"/>
      <c r="C45" s="30"/>
      <c r="E45" s="30"/>
      <c r="F45" s="31"/>
      <c r="H45" s="30"/>
      <c r="R45" s="30"/>
    </row>
    <row r="46" spans="1:20" x14ac:dyDescent="0.2">
      <c r="A46" s="28"/>
      <c r="C46" s="32"/>
      <c r="F46" s="31"/>
      <c r="R46" s="30"/>
    </row>
    <row r="47" spans="1:20" x14ac:dyDescent="0.2">
      <c r="A47" s="93"/>
      <c r="C47" s="32"/>
      <c r="F47" s="94"/>
    </row>
    <row r="48" spans="1:20" x14ac:dyDescent="0.2">
      <c r="A48" s="93"/>
      <c r="C48" s="32"/>
      <c r="F48" s="31"/>
    </row>
    <row r="49" spans="1:6" x14ac:dyDescent="0.2">
      <c r="A49" s="93"/>
      <c r="C49" s="32"/>
      <c r="F49" s="31"/>
    </row>
    <row r="50" spans="1:6" x14ac:dyDescent="0.2">
      <c r="A50" s="93"/>
      <c r="C50" s="32"/>
      <c r="F50" s="31"/>
    </row>
    <row r="51" spans="1:6" x14ac:dyDescent="0.2">
      <c r="A51" s="93"/>
      <c r="C51" s="32"/>
      <c r="F51" s="31"/>
    </row>
    <row r="52" spans="1:6" x14ac:dyDescent="0.2">
      <c r="A52" s="93"/>
      <c r="C52" s="32"/>
      <c r="F52" s="31"/>
    </row>
    <row r="53" spans="1:6" x14ac:dyDescent="0.2">
      <c r="A53" s="93"/>
      <c r="C53" s="32"/>
    </row>
    <row r="57" spans="1:6" x14ac:dyDescent="0.2">
      <c r="C57" s="30"/>
    </row>
    <row r="58" spans="1:6" x14ac:dyDescent="0.2">
      <c r="C58" s="30"/>
    </row>
  </sheetData>
  <mergeCells count="1">
    <mergeCell ref="B7:D7"/>
  </mergeCells>
  <pageMargins left="0.78740157480314965" right="0.78740157480314965" top="0.78740157480314965" bottom="0.78740157480314965" header="0" footer="0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Výnosy a náklady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Černoch Michail (MHMP, OVO)</cp:lastModifiedBy>
  <cp:lastPrinted>2023-04-05T16:57:35Z</cp:lastPrinted>
  <dcterms:created xsi:type="dcterms:W3CDTF">1997-01-24T11:07:25Z</dcterms:created>
  <dcterms:modified xsi:type="dcterms:W3CDTF">2023-06-23T09:03:56Z</dcterms:modified>
</cp:coreProperties>
</file>