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INS01\Data\roz1\Čeledová\INTERNET\"/>
    </mc:Choice>
  </mc:AlternateContent>
  <bookViews>
    <workbookView xWindow="-120" yWindow="-120" windowWidth="19440" windowHeight="10440"/>
  </bookViews>
  <sheets>
    <sheet name="Příloha usnesení MČ PVSS celkem" sheetId="1" r:id="rId1"/>
  </sheets>
  <definedNames>
    <definedName name="_xlnm.Print_Titles" localSheetId="0">'Příloha usnesení MČ PVSS celkem'!$6:$9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1" l="1"/>
  <c r="H67" i="1"/>
  <c r="F27" i="1" l="1"/>
  <c r="F15" i="1"/>
  <c r="F13" i="1"/>
  <c r="P67" i="1" l="1"/>
  <c r="N67" i="1"/>
  <c r="M67" i="1"/>
  <c r="G67" i="1"/>
  <c r="F67" i="1"/>
  <c r="E67" i="1"/>
  <c r="D67" i="1"/>
  <c r="C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Q47" i="1" s="1"/>
  <c r="R47" i="1" s="1"/>
  <c r="L46" i="1"/>
  <c r="K46" i="1"/>
  <c r="Q46" i="1" s="1"/>
  <c r="R46" i="1" s="1"/>
  <c r="L45" i="1"/>
  <c r="K45" i="1"/>
  <c r="L44" i="1"/>
  <c r="K44" i="1"/>
  <c r="Q44" i="1" s="1"/>
  <c r="R44" i="1" s="1"/>
  <c r="L43" i="1"/>
  <c r="K43" i="1"/>
  <c r="Q43" i="1" s="1"/>
  <c r="R43" i="1" s="1"/>
  <c r="L42" i="1"/>
  <c r="K42" i="1"/>
  <c r="L41" i="1"/>
  <c r="K41" i="1"/>
  <c r="L40" i="1"/>
  <c r="K40" i="1"/>
  <c r="Q40" i="1" s="1"/>
  <c r="R40" i="1" s="1"/>
  <c r="L39" i="1"/>
  <c r="K39" i="1"/>
  <c r="L38" i="1"/>
  <c r="K38" i="1"/>
  <c r="Q38" i="1" s="1"/>
  <c r="R38" i="1" s="1"/>
  <c r="L37" i="1"/>
  <c r="K37" i="1"/>
  <c r="Q37" i="1" s="1"/>
  <c r="R37" i="1" s="1"/>
  <c r="L36" i="1"/>
  <c r="K36" i="1"/>
  <c r="L35" i="1"/>
  <c r="K35" i="1"/>
  <c r="Q35" i="1" s="1"/>
  <c r="R35" i="1" s="1"/>
  <c r="L34" i="1"/>
  <c r="K34" i="1"/>
  <c r="Q34" i="1" s="1"/>
  <c r="R34" i="1" s="1"/>
  <c r="L33" i="1"/>
  <c r="K33" i="1"/>
  <c r="L32" i="1"/>
  <c r="K32" i="1"/>
  <c r="O31" i="1"/>
  <c r="L31" i="1"/>
  <c r="J31" i="1"/>
  <c r="I31" i="1"/>
  <c r="O30" i="1"/>
  <c r="L30" i="1"/>
  <c r="J30" i="1"/>
  <c r="I30" i="1"/>
  <c r="O29" i="1"/>
  <c r="L29" i="1"/>
  <c r="J29" i="1"/>
  <c r="I29" i="1"/>
  <c r="O28" i="1"/>
  <c r="L28" i="1"/>
  <c r="J28" i="1"/>
  <c r="I28" i="1"/>
  <c r="O27" i="1"/>
  <c r="L27" i="1"/>
  <c r="J27" i="1"/>
  <c r="I27" i="1"/>
  <c r="O26" i="1"/>
  <c r="L26" i="1"/>
  <c r="J26" i="1"/>
  <c r="I26" i="1"/>
  <c r="O25" i="1"/>
  <c r="L25" i="1"/>
  <c r="J25" i="1"/>
  <c r="I25" i="1"/>
  <c r="O24" i="1"/>
  <c r="L24" i="1"/>
  <c r="J24" i="1"/>
  <c r="I24" i="1"/>
  <c r="O23" i="1"/>
  <c r="L23" i="1"/>
  <c r="J23" i="1"/>
  <c r="I23" i="1"/>
  <c r="O22" i="1"/>
  <c r="L22" i="1"/>
  <c r="J22" i="1"/>
  <c r="I22" i="1"/>
  <c r="O21" i="1"/>
  <c r="L21" i="1"/>
  <c r="J21" i="1"/>
  <c r="I21" i="1"/>
  <c r="O20" i="1"/>
  <c r="L20" i="1"/>
  <c r="J20" i="1"/>
  <c r="I20" i="1"/>
  <c r="O19" i="1"/>
  <c r="L19" i="1"/>
  <c r="J19" i="1"/>
  <c r="I19" i="1"/>
  <c r="O18" i="1"/>
  <c r="L18" i="1"/>
  <c r="J18" i="1"/>
  <c r="I18" i="1"/>
  <c r="O17" i="1"/>
  <c r="L17" i="1"/>
  <c r="J17" i="1"/>
  <c r="I17" i="1"/>
  <c r="O16" i="1"/>
  <c r="L16" i="1"/>
  <c r="J16" i="1"/>
  <c r="I16" i="1"/>
  <c r="O15" i="1"/>
  <c r="L15" i="1"/>
  <c r="J15" i="1"/>
  <c r="I15" i="1"/>
  <c r="O14" i="1"/>
  <c r="L14" i="1"/>
  <c r="J14" i="1"/>
  <c r="I14" i="1"/>
  <c r="O13" i="1"/>
  <c r="L13" i="1"/>
  <c r="J13" i="1"/>
  <c r="I13" i="1"/>
  <c r="O12" i="1"/>
  <c r="L12" i="1"/>
  <c r="J12" i="1"/>
  <c r="I12" i="1"/>
  <c r="O11" i="1"/>
  <c r="L11" i="1"/>
  <c r="J11" i="1"/>
  <c r="I11" i="1"/>
  <c r="O10" i="1"/>
  <c r="L10" i="1"/>
  <c r="J10" i="1"/>
  <c r="I10" i="1"/>
  <c r="K29" i="1" l="1"/>
  <c r="Q29" i="1" s="1"/>
  <c r="R29" i="1" s="1"/>
  <c r="Q49" i="1"/>
  <c r="R49" i="1" s="1"/>
  <c r="Q52" i="1"/>
  <c r="R52" i="1" s="1"/>
  <c r="Q53" i="1"/>
  <c r="R53" i="1" s="1"/>
  <c r="Q55" i="1"/>
  <c r="R55" i="1" s="1"/>
  <c r="Q56" i="1"/>
  <c r="R56" i="1" s="1"/>
  <c r="Q58" i="1"/>
  <c r="R58" i="1" s="1"/>
  <c r="Q61" i="1"/>
  <c r="R61" i="1" s="1"/>
  <c r="Q62" i="1"/>
  <c r="R62" i="1" s="1"/>
  <c r="Q64" i="1"/>
  <c r="R64" i="1" s="1"/>
  <c r="Q65" i="1"/>
  <c r="R65" i="1" s="1"/>
  <c r="K14" i="1"/>
  <c r="Q14" i="1" s="1"/>
  <c r="R14" i="1" s="1"/>
  <c r="K17" i="1"/>
  <c r="Q17" i="1" s="1"/>
  <c r="R17" i="1" s="1"/>
  <c r="K20" i="1"/>
  <c r="Q20" i="1" s="1"/>
  <c r="R20" i="1" s="1"/>
  <c r="K13" i="1"/>
  <c r="Q13" i="1" s="1"/>
  <c r="R13" i="1" s="1"/>
  <c r="K16" i="1"/>
  <c r="Q16" i="1" s="1"/>
  <c r="R16" i="1" s="1"/>
  <c r="K19" i="1"/>
  <c r="Q19" i="1" s="1"/>
  <c r="R19" i="1" s="1"/>
  <c r="K22" i="1"/>
  <c r="Q22" i="1" s="1"/>
  <c r="R22" i="1" s="1"/>
  <c r="I67" i="1"/>
  <c r="Q11" i="1"/>
  <c r="R11" i="1" s="1"/>
  <c r="K23" i="1"/>
  <c r="Q23" i="1" s="1"/>
  <c r="R23" i="1" s="1"/>
  <c r="K25" i="1"/>
  <c r="Q25" i="1" s="1"/>
  <c r="R25" i="1" s="1"/>
  <c r="K26" i="1"/>
  <c r="Q26" i="1" s="1"/>
  <c r="R26" i="1" s="1"/>
  <c r="K28" i="1"/>
  <c r="Q28" i="1" s="1"/>
  <c r="R28" i="1" s="1"/>
  <c r="K31" i="1"/>
  <c r="Q31" i="1" s="1"/>
  <c r="R31" i="1" s="1"/>
  <c r="Q32" i="1"/>
  <c r="R32" i="1" s="1"/>
  <c r="Q41" i="1"/>
  <c r="R41" i="1" s="1"/>
  <c r="Q50" i="1"/>
  <c r="R50" i="1" s="1"/>
  <c r="Q59" i="1"/>
  <c r="R59" i="1" s="1"/>
  <c r="K21" i="1"/>
  <c r="Q21" i="1" s="1"/>
  <c r="R21" i="1" s="1"/>
  <c r="K12" i="1"/>
  <c r="Q12" i="1" s="1"/>
  <c r="R12" i="1" s="1"/>
  <c r="K15" i="1"/>
  <c r="Q15" i="1" s="1"/>
  <c r="R15" i="1" s="1"/>
  <c r="K30" i="1"/>
  <c r="Q30" i="1" s="1"/>
  <c r="R30" i="1" s="1"/>
  <c r="Q36" i="1"/>
  <c r="R36" i="1" s="1"/>
  <c r="Q45" i="1"/>
  <c r="R45" i="1" s="1"/>
  <c r="Q54" i="1"/>
  <c r="R54" i="1" s="1"/>
  <c r="Q63" i="1"/>
  <c r="R63" i="1" s="1"/>
  <c r="J67" i="1"/>
  <c r="Q48" i="1"/>
  <c r="R48" i="1" s="1"/>
  <c r="Q57" i="1"/>
  <c r="R57" i="1" s="1"/>
  <c r="Q66" i="1"/>
  <c r="R66" i="1" s="1"/>
  <c r="L67" i="1"/>
  <c r="K24" i="1"/>
  <c r="Q24" i="1" s="1"/>
  <c r="R24" i="1" s="1"/>
  <c r="K27" i="1"/>
  <c r="Q27" i="1" s="1"/>
  <c r="R27" i="1" s="1"/>
  <c r="Q33" i="1"/>
  <c r="R33" i="1" s="1"/>
  <c r="Q42" i="1"/>
  <c r="R42" i="1" s="1"/>
  <c r="Q51" i="1"/>
  <c r="R51" i="1" s="1"/>
  <c r="Q60" i="1"/>
  <c r="R60" i="1" s="1"/>
  <c r="Q18" i="1"/>
  <c r="R18" i="1" s="1"/>
  <c r="Q39" i="1"/>
  <c r="R39" i="1" s="1"/>
  <c r="K10" i="1"/>
  <c r="K67" i="1" l="1"/>
  <c r="Q10" i="1"/>
  <c r="Q67" i="1" s="1"/>
  <c r="R67" i="1" s="1"/>
  <c r="R10" i="1" l="1"/>
</calcChain>
</file>

<file path=xl/sharedStrings.xml><?xml version="1.0" encoding="utf-8"?>
<sst xmlns="http://schemas.openxmlformats.org/spreadsheetml/2006/main" count="91" uniqueCount="89">
  <si>
    <t>v tis. Kč</t>
  </si>
  <si>
    <t>Městská část</t>
  </si>
  <si>
    <t>Ukazatele:</t>
  </si>
  <si>
    <t xml:space="preserve"> Celkem příspěvek na výkon státní správy r. 2023</t>
  </si>
  <si>
    <t>počet          obyvatel</t>
  </si>
  <si>
    <t>počet  žádostí o vydání OP</t>
  </si>
  <si>
    <t>počet aktivací při vydání OP</t>
  </si>
  <si>
    <t>počet opatrovanců</t>
  </si>
  <si>
    <t>počet živnostenských avíz</t>
  </si>
  <si>
    <t>obecný příspěvek na výkon státní správy</t>
  </si>
  <si>
    <t>na agendu občanských průkazů</t>
  </si>
  <si>
    <t>na veřejné  opatrovnictví</t>
  </si>
  <si>
    <t>na jednotná kontaktní místa</t>
  </si>
  <si>
    <t>na financování  matričních úřadů</t>
  </si>
  <si>
    <t>propočet - živnostenské úřady</t>
  </si>
  <si>
    <t>na financování živnosten. úřadů 343 Kč / avízo</t>
  </si>
  <si>
    <t xml:space="preserve">žádosti </t>
  </si>
  <si>
    <t>aktivace</t>
  </si>
  <si>
    <t>celkem</t>
  </si>
  <si>
    <t>141 Kč /žádost</t>
  </si>
  <si>
    <t>35 Kč/ aktivace</t>
  </si>
  <si>
    <t>agenda OP</t>
  </si>
  <si>
    <t xml:space="preserve"> 30,5 tis. Kč/ opatrovanec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</si>
  <si>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</si>
  <si>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</si>
  <si>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</si>
  <si>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</si>
  <si>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</si>
  <si>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</si>
  <si>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</si>
  <si>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</si>
  <si>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</si>
  <si>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</si>
  <si>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</si>
  <si>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</si>
  <si>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</si>
  <si>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</si>
  <si>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</si>
  <si>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</si>
  <si>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</si>
  <si>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</si>
  <si>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</si>
  <si>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</si>
  <si>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</si>
  <si>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</si>
  <si>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Běchovice</t>
  </si>
  <si>
    <t>Benice</t>
  </si>
  <si>
    <t>Březiněves</t>
  </si>
  <si>
    <t>Čakovice</t>
  </si>
  <si>
    <t>Ďáblice</t>
  </si>
  <si>
    <t>Dolní Chabry</t>
  </si>
  <si>
    <t>Dolní Měcholupy</t>
  </si>
  <si>
    <t>Dolní Počernice</t>
  </si>
  <si>
    <t>Dubeč</t>
  </si>
  <si>
    <t>Klánovice</t>
  </si>
  <si>
    <t>Koloděje</t>
  </si>
  <si>
    <t>Kolovraty</t>
  </si>
  <si>
    <t>Královice</t>
  </si>
  <si>
    <t>Křeslice</t>
  </si>
  <si>
    <t>Kunratice</t>
  </si>
  <si>
    <t>Libuš</t>
  </si>
  <si>
    <t>Lipence</t>
  </si>
  <si>
    <t>Lochkov</t>
  </si>
  <si>
    <t>Lysolaje</t>
  </si>
  <si>
    <t>Nebušice</t>
  </si>
  <si>
    <t>Nedvězí</t>
  </si>
  <si>
    <t>Petrovice</t>
  </si>
  <si>
    <t>Přední Kopanina</t>
  </si>
  <si>
    <t>Řeporyje</t>
  </si>
  <si>
    <t>Satalice</t>
  </si>
  <si>
    <t>Slivenec</t>
  </si>
  <si>
    <t>Suchdol</t>
  </si>
  <si>
    <t>Šeberov</t>
  </si>
  <si>
    <t>Štěrboholy</t>
  </si>
  <si>
    <t>Troja</t>
  </si>
  <si>
    <t>Újezd</t>
  </si>
  <si>
    <t>Velká Chuchle</t>
  </si>
  <si>
    <t>Vinoř</t>
  </si>
  <si>
    <t>Zbraslav</t>
  </si>
  <si>
    <t>Zličín</t>
  </si>
  <si>
    <t>Celkem MČ HMP</t>
  </si>
  <si>
    <t>Příspěvek ze státního rozpočtu na výkon státní správy r. 2024</t>
  </si>
  <si>
    <t xml:space="preserve"> Celkem příspěvek na výkon státní správy r. 2024</t>
  </si>
  <si>
    <t>Rozdíl PVSS r.2024-r.2023</t>
  </si>
  <si>
    <t>k 1. 1. 2023</t>
  </si>
  <si>
    <t>k 31.3. 2023</t>
  </si>
  <si>
    <t xml:space="preserve"> 1.1.-31.12. 2022</t>
  </si>
  <si>
    <t>Rozdělení příspěvku na výkon státní správy ze státního rozpočtu městským částem hl. m. Prahy na rok 2024</t>
  </si>
  <si>
    <t>Příloha č. 9 k usnesení Zastupitelstva HMP č. 9/3 ze dne 14.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</si>
</sst>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"/>
    <numFmt numFmtId="165" formatCode="#,##0_ ;\-#,##0\ "/>
    <numFmt numFmtId="166" formatCode="#,##0.0000"/>
    <numFmt numFmtId="167" formatCode="#,##0.000"/>
  </numFmts>
  <fonts count="11" x14ac:knownFonts="1">
    <font>
      <sz val="10"/>
      <name val="Arial CE"/>
      <charset val="238"/>
    </font>
    <font>
      <sz val="10"/>
      <name val="Arial CE"/>
      <charset val="238"/>
    </font>
    <font>
      <b/>
      <u/>
      <sz val="11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9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9"/>
      <name val="Times New Roman"/>
      <family val="1"/>
      <charset val="238"/>
    </font>
    <font>
      <i/>
      <u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Font="1"/>
    <xf numFmtId="3" fontId="0" fillId="0" borderId="0" xfId="0" applyNumberFormat="1" applyFont="1"/>
    <xf numFmtId="164" fontId="0" fillId="0" borderId="0" xfId="0" applyNumberFormat="1" applyFont="1"/>
    <xf numFmtId="4" fontId="0" fillId="0" borderId="0" xfId="0" applyNumberFormat="1" applyFont="1"/>
    <xf numFmtId="0" fontId="0" fillId="0" borderId="0" xfId="0" applyFont="1" applyAlignment="1">
      <alignment horizontal="left"/>
    </xf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3" fontId="6" fillId="2" borderId="16" xfId="0" applyNumberFormat="1" applyFont="1" applyFill="1" applyBorder="1"/>
    <xf numFmtId="165" fontId="7" fillId="0" borderId="18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indent="1"/>
    </xf>
    <xf numFmtId="4" fontId="7" fillId="0" borderId="18" xfId="0" applyNumberFormat="1" applyFont="1" applyBorder="1" applyAlignment="1">
      <alignment horizontal="right" indent="1"/>
    </xf>
    <xf numFmtId="4" fontId="6" fillId="0" borderId="19" xfId="0" applyNumberFormat="1" applyFont="1" applyBorder="1" applyAlignment="1">
      <alignment horizontal="right" indent="1"/>
    </xf>
    <xf numFmtId="4" fontId="6" fillId="2" borderId="16" xfId="0" applyNumberFormat="1" applyFont="1" applyFill="1" applyBorder="1"/>
    <xf numFmtId="4" fontId="7" fillId="0" borderId="4" xfId="0" applyNumberFormat="1" applyFont="1" applyBorder="1" applyAlignment="1">
      <alignment horizontal="right" indent="1"/>
    </xf>
    <xf numFmtId="3" fontId="0" fillId="0" borderId="0" xfId="0" applyNumberFormat="1"/>
    <xf numFmtId="3" fontId="6" fillId="2" borderId="20" xfId="0" applyNumberFormat="1" applyFont="1" applyFill="1" applyBorder="1"/>
    <xf numFmtId="165" fontId="7" fillId="0" borderId="12" xfId="1" applyNumberFormat="1" applyFont="1" applyBorder="1" applyAlignment="1">
      <alignment horizontal="right"/>
    </xf>
    <xf numFmtId="165" fontId="7" fillId="0" borderId="21" xfId="1" applyNumberFormat="1" applyFont="1" applyBorder="1" applyAlignment="1">
      <alignment horizontal="right"/>
    </xf>
    <xf numFmtId="4" fontId="7" fillId="0" borderId="23" xfId="0" applyNumberFormat="1" applyFont="1" applyBorder="1" applyAlignment="1">
      <alignment horizontal="right" indent="1"/>
    </xf>
    <xf numFmtId="4" fontId="7" fillId="0" borderId="21" xfId="0" applyNumberFormat="1" applyFont="1" applyBorder="1" applyAlignment="1">
      <alignment horizontal="right" indent="1"/>
    </xf>
    <xf numFmtId="4" fontId="6" fillId="0" borderId="13" xfId="0" applyNumberFormat="1" applyFont="1" applyBorder="1" applyAlignment="1">
      <alignment horizontal="right" indent="1"/>
    </xf>
    <xf numFmtId="164" fontId="6" fillId="0" borderId="24" xfId="0" applyNumberFormat="1" applyFont="1" applyBorder="1" applyAlignment="1">
      <alignment horizontal="right" indent="1"/>
    </xf>
    <xf numFmtId="4" fontId="6" fillId="0" borderId="12" xfId="0" applyNumberFormat="1" applyFont="1" applyBorder="1" applyAlignment="1">
      <alignment horizontal="right" indent="1"/>
    </xf>
    <xf numFmtId="4" fontId="6" fillId="2" borderId="20" xfId="0" applyNumberFormat="1" applyFont="1" applyFill="1" applyBorder="1"/>
    <xf numFmtId="4" fontId="7" fillId="0" borderId="25" xfId="0" applyNumberFormat="1" applyFont="1" applyBorder="1" applyAlignment="1">
      <alignment horizontal="right" indent="1"/>
    </xf>
    <xf numFmtId="3" fontId="6" fillId="2" borderId="26" xfId="0" applyNumberFormat="1" applyFont="1" applyFill="1" applyBorder="1"/>
    <xf numFmtId="165" fontId="7" fillId="0" borderId="28" xfId="1" applyNumberFormat="1" applyFont="1" applyBorder="1" applyAlignment="1">
      <alignment horizontal="right"/>
    </xf>
    <xf numFmtId="4" fontId="7" fillId="0" borderId="31" xfId="0" applyNumberFormat="1" applyFont="1" applyBorder="1" applyAlignment="1">
      <alignment horizontal="right" indent="1"/>
    </xf>
    <xf numFmtId="4" fontId="7" fillId="0" borderId="28" xfId="0" applyNumberFormat="1" applyFont="1" applyBorder="1" applyAlignment="1">
      <alignment horizontal="right" indent="1"/>
    </xf>
    <xf numFmtId="4" fontId="6" fillId="0" borderId="32" xfId="0" applyNumberFormat="1" applyFont="1" applyBorder="1" applyAlignment="1">
      <alignment horizontal="right" indent="1"/>
    </xf>
    <xf numFmtId="164" fontId="6" fillId="0" borderId="33" xfId="0" applyNumberFormat="1" applyFont="1" applyBorder="1" applyAlignment="1">
      <alignment horizontal="right" indent="1"/>
    </xf>
    <xf numFmtId="4" fontId="6" fillId="2" borderId="26" xfId="0" applyNumberFormat="1" applyFont="1" applyFill="1" applyBorder="1"/>
    <xf numFmtId="4" fontId="7" fillId="0" borderId="34" xfId="0" applyNumberFormat="1" applyFont="1" applyBorder="1" applyAlignment="1">
      <alignment horizontal="right" indent="1"/>
    </xf>
    <xf numFmtId="3" fontId="6" fillId="2" borderId="14" xfId="0" applyNumberFormat="1" applyFont="1" applyFill="1" applyBorder="1"/>
    <xf numFmtId="165" fontId="7" fillId="0" borderId="13" xfId="1" applyNumberFormat="1" applyFont="1" applyBorder="1" applyAlignment="1">
      <alignment horizontal="right"/>
    </xf>
    <xf numFmtId="164" fontId="7" fillId="0" borderId="35" xfId="0" applyNumberFormat="1" applyFont="1" applyBorder="1" applyAlignment="1">
      <alignment horizontal="right" indent="1"/>
    </xf>
    <xf numFmtId="164" fontId="7" fillId="0" borderId="12" xfId="0" applyNumberFormat="1" applyFont="1" applyBorder="1" applyAlignment="1">
      <alignment horizontal="right" indent="1"/>
    </xf>
    <xf numFmtId="164" fontId="6" fillId="0" borderId="22" xfId="0" applyNumberFormat="1" applyFont="1" applyBorder="1" applyAlignment="1">
      <alignment horizontal="right" indent="1"/>
    </xf>
    <xf numFmtId="4" fontId="6" fillId="2" borderId="14" xfId="0" applyNumberFormat="1" applyFont="1" applyFill="1" applyBorder="1"/>
    <xf numFmtId="4" fontId="7" fillId="0" borderId="36" xfId="0" applyNumberFormat="1" applyFont="1" applyBorder="1" applyAlignment="1">
      <alignment horizontal="right" indent="1"/>
    </xf>
    <xf numFmtId="165" fontId="7" fillId="0" borderId="37" xfId="1" applyNumberFormat="1" applyFont="1" applyBorder="1" applyAlignment="1">
      <alignment horizontal="right"/>
    </xf>
    <xf numFmtId="164" fontId="6" fillId="0" borderId="38" xfId="0" applyNumberFormat="1" applyFont="1" applyBorder="1" applyAlignment="1">
      <alignment horizontal="right" indent="1"/>
    </xf>
    <xf numFmtId="165" fontId="7" fillId="0" borderId="39" xfId="1" applyNumberFormat="1" applyFont="1" applyBorder="1" applyAlignment="1">
      <alignment horizontal="right"/>
    </xf>
    <xf numFmtId="165" fontId="7" fillId="0" borderId="9" xfId="1" applyNumberFormat="1" applyFont="1" applyBorder="1" applyAlignment="1">
      <alignment horizontal="right"/>
    </xf>
    <xf numFmtId="165" fontId="7" fillId="0" borderId="10" xfId="1" applyNumberFormat="1" applyFont="1" applyBorder="1" applyAlignment="1">
      <alignment horizontal="right"/>
    </xf>
    <xf numFmtId="164" fontId="7" fillId="0" borderId="40" xfId="0" applyNumberFormat="1" applyFont="1" applyBorder="1" applyAlignment="1">
      <alignment horizontal="right" indent="1"/>
    </xf>
    <xf numFmtId="164" fontId="7" fillId="0" borderId="9" xfId="0" applyNumberFormat="1" applyFont="1" applyBorder="1" applyAlignment="1">
      <alignment horizontal="right" indent="1"/>
    </xf>
    <xf numFmtId="164" fontId="6" fillId="0" borderId="41" xfId="0" applyNumberFormat="1" applyFont="1" applyBorder="1" applyAlignment="1">
      <alignment horizontal="right" indent="1"/>
    </xf>
    <xf numFmtId="4" fontId="6" fillId="0" borderId="9" xfId="0" applyNumberFormat="1" applyFont="1" applyBorder="1" applyAlignment="1">
      <alignment horizontal="right" indent="1"/>
    </xf>
    <xf numFmtId="4" fontId="6" fillId="2" borderId="15" xfId="0" applyNumberFormat="1" applyFont="1" applyFill="1" applyBorder="1"/>
    <xf numFmtId="4" fontId="7" fillId="0" borderId="42" xfId="0" applyNumberFormat="1" applyFont="1" applyBorder="1" applyAlignment="1">
      <alignment horizontal="right" indent="1"/>
    </xf>
    <xf numFmtId="3" fontId="3" fillId="2" borderId="43" xfId="0" applyNumberFormat="1" applyFont="1" applyFill="1" applyBorder="1"/>
    <xf numFmtId="3" fontId="6" fillId="0" borderId="45" xfId="0" applyNumberFormat="1" applyFont="1" applyBorder="1" applyAlignment="1">
      <alignment horizontal="right" indent="1"/>
    </xf>
    <xf numFmtId="164" fontId="7" fillId="0" borderId="44" xfId="0" applyNumberFormat="1" applyFont="1" applyBorder="1" applyAlignment="1">
      <alignment horizontal="right" indent="1"/>
    </xf>
    <xf numFmtId="164" fontId="7" fillId="0" borderId="45" xfId="0" applyNumberFormat="1" applyFont="1" applyBorder="1" applyAlignment="1">
      <alignment horizontal="right" indent="1"/>
    </xf>
    <xf numFmtId="4" fontId="6" fillId="0" borderId="46" xfId="0" applyNumberFormat="1" applyFont="1" applyBorder="1" applyAlignment="1">
      <alignment horizontal="right" indent="1"/>
    </xf>
    <xf numFmtId="4" fontId="6" fillId="0" borderId="45" xfId="0" applyNumberFormat="1" applyFont="1" applyBorder="1" applyAlignment="1">
      <alignment horizontal="right" indent="1"/>
    </xf>
    <xf numFmtId="4" fontId="6" fillId="0" borderId="43" xfId="0" applyNumberFormat="1" applyFont="1" applyBorder="1" applyAlignment="1">
      <alignment horizontal="right" indent="1"/>
    </xf>
    <xf numFmtId="0" fontId="9" fillId="0" borderId="0" xfId="0" applyFont="1" applyFill="1" applyBorder="1"/>
    <xf numFmtId="166" fontId="4" fillId="0" borderId="0" xfId="0" applyNumberFormat="1" applyFont="1"/>
    <xf numFmtId="165" fontId="7" fillId="0" borderId="53" xfId="1" applyNumberFormat="1" applyFont="1" applyBorder="1" applyAlignment="1">
      <alignment horizontal="right"/>
    </xf>
    <xf numFmtId="165" fontId="7" fillId="0" borderId="54" xfId="1" applyNumberFormat="1" applyFont="1" applyBorder="1" applyAlignment="1">
      <alignment horizontal="right"/>
    </xf>
    <xf numFmtId="3" fontId="6" fillId="0" borderId="46" xfId="0" applyNumberFormat="1" applyFont="1" applyBorder="1" applyAlignment="1">
      <alignment horizontal="right" indent="1"/>
    </xf>
    <xf numFmtId="165" fontId="7" fillId="0" borderId="55" xfId="1" applyNumberFormat="1" applyFont="1" applyBorder="1" applyAlignment="1">
      <alignment horizontal="right"/>
    </xf>
    <xf numFmtId="0" fontId="3" fillId="0" borderId="0" xfId="0" applyFont="1" applyBorder="1"/>
    <xf numFmtId="165" fontId="7" fillId="0" borderId="0" xfId="1" applyNumberFormat="1" applyFont="1" applyBorder="1" applyAlignment="1">
      <alignment horizontal="right"/>
    </xf>
    <xf numFmtId="3" fontId="3" fillId="0" borderId="0" xfId="0" applyNumberFormat="1" applyFont="1" applyBorder="1"/>
    <xf numFmtId="0" fontId="0" fillId="0" borderId="0" xfId="0" applyBorder="1"/>
    <xf numFmtId="4" fontId="6" fillId="0" borderId="0" xfId="0" applyNumberFormat="1" applyFont="1" applyBorder="1" applyAlignment="1">
      <alignment horizontal="right" indent="1"/>
    </xf>
    <xf numFmtId="3" fontId="0" fillId="0" borderId="0" xfId="0" applyNumberFormat="1" applyBorder="1"/>
    <xf numFmtId="164" fontId="0" fillId="0" borderId="0" xfId="0" applyNumberFormat="1" applyBorder="1"/>
    <xf numFmtId="4" fontId="0" fillId="0" borderId="0" xfId="0" applyNumberFormat="1" applyBorder="1"/>
    <xf numFmtId="167" fontId="0" fillId="0" borderId="0" xfId="0" applyNumberFormat="1" applyBorder="1"/>
    <xf numFmtId="4" fontId="6" fillId="0" borderId="3" xfId="0" applyNumberFormat="1" applyFont="1" applyBorder="1" applyAlignment="1">
      <alignment horizontal="right" indent="1"/>
    </xf>
    <xf numFmtId="4" fontId="6" fillId="0" borderId="22" xfId="0" applyNumberFormat="1" applyFont="1" applyBorder="1" applyAlignment="1">
      <alignment horizontal="right" indent="1"/>
    </xf>
    <xf numFmtId="4" fontId="6" fillId="0" borderId="29" xfId="0" applyNumberFormat="1" applyFont="1" applyBorder="1" applyAlignment="1">
      <alignment horizontal="right" indent="1"/>
    </xf>
    <xf numFmtId="4" fontId="6" fillId="0" borderId="21" xfId="0" applyNumberFormat="1" applyFont="1" applyBorder="1" applyAlignment="1">
      <alignment horizontal="right" indent="1"/>
    </xf>
    <xf numFmtId="3" fontId="6" fillId="0" borderId="8" xfId="0" applyNumberFormat="1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49" fontId="6" fillId="0" borderId="9" xfId="0" applyNumberFormat="1" applyFont="1" applyFill="1" applyBorder="1" applyAlignment="1">
      <alignment horizontal="center" wrapText="1"/>
    </xf>
    <xf numFmtId="164" fontId="6" fillId="0" borderId="56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3" fontId="6" fillId="0" borderId="15" xfId="0" applyNumberFormat="1" applyFont="1" applyFill="1" applyBorder="1" applyAlignment="1">
      <alignment horizontal="center" wrapText="1"/>
    </xf>
    <xf numFmtId="165" fontId="7" fillId="0" borderId="57" xfId="1" applyNumberFormat="1" applyFont="1" applyBorder="1" applyAlignment="1">
      <alignment horizontal="right"/>
    </xf>
    <xf numFmtId="4" fontId="6" fillId="0" borderId="18" xfId="0" applyNumberFormat="1" applyFont="1" applyBorder="1" applyAlignment="1">
      <alignment horizontal="right" indent="1"/>
    </xf>
    <xf numFmtId="165" fontId="7" fillId="0" borderId="11" xfId="1" applyNumberFormat="1" applyFont="1" applyBorder="1" applyAlignment="1">
      <alignment horizontal="right"/>
    </xf>
    <xf numFmtId="165" fontId="7" fillId="0" borderId="52" xfId="1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 indent="1"/>
    </xf>
    <xf numFmtId="4" fontId="6" fillId="2" borderId="43" xfId="0" applyNumberFormat="1" applyFont="1" applyFill="1" applyBorder="1"/>
    <xf numFmtId="164" fontId="0" fillId="0" borderId="0" xfId="0" applyNumberFormat="1"/>
    <xf numFmtId="4" fontId="6" fillId="2" borderId="44" xfId="0" applyNumberFormat="1" applyFont="1" applyFill="1" applyBorder="1"/>
    <xf numFmtId="4" fontId="6" fillId="0" borderId="16" xfId="0" applyNumberFormat="1" applyFont="1" applyBorder="1" applyAlignment="1">
      <alignment horizontal="right" indent="1"/>
    </xf>
    <xf numFmtId="4" fontId="6" fillId="0" borderId="14" xfId="0" applyNumberFormat="1" applyFont="1" applyBorder="1" applyAlignment="1">
      <alignment horizontal="right" indent="1"/>
    </xf>
    <xf numFmtId="4" fontId="6" fillId="0" borderId="30" xfId="0" applyNumberFormat="1" applyFont="1" applyBorder="1" applyAlignment="1">
      <alignment horizontal="right" indent="1"/>
    </xf>
    <xf numFmtId="4" fontId="6" fillId="0" borderId="44" xfId="0" applyNumberFormat="1" applyFont="1" applyBorder="1" applyAlignment="1">
      <alignment horizontal="right" indent="1"/>
    </xf>
    <xf numFmtId="4" fontId="6" fillId="0" borderId="47" xfId="0" applyNumberFormat="1" applyFont="1" applyBorder="1" applyAlignment="1">
      <alignment horizontal="right" indent="1"/>
    </xf>
    <xf numFmtId="4" fontId="6" fillId="0" borderId="2" xfId="0" applyNumberFormat="1" applyFont="1" applyBorder="1" applyAlignment="1">
      <alignment horizontal="right" indent="1"/>
    </xf>
    <xf numFmtId="4" fontId="6" fillId="0" borderId="24" xfId="0" applyNumberFormat="1" applyFont="1" applyBorder="1" applyAlignment="1">
      <alignment horizontal="right" indent="1"/>
    </xf>
    <xf numFmtId="4" fontId="6" fillId="0" borderId="17" xfId="0" applyNumberFormat="1" applyFont="1" applyBorder="1" applyAlignment="1">
      <alignment horizontal="right" indent="1"/>
    </xf>
    <xf numFmtId="4" fontId="6" fillId="0" borderId="27" xfId="0" applyNumberFormat="1" applyFont="1" applyBorder="1" applyAlignment="1">
      <alignment horizontal="right" indent="1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3" fontId="6" fillId="0" borderId="51" xfId="0" applyNumberFormat="1" applyFont="1" applyFill="1" applyBorder="1" applyAlignment="1">
      <alignment horizontal="center" wrapText="1"/>
    </xf>
    <xf numFmtId="3" fontId="7" fillId="0" borderId="8" xfId="0" applyNumberFormat="1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6" fillId="0" borderId="49" xfId="0" applyFont="1" applyFill="1" applyBorder="1" applyAlignment="1">
      <alignment horizontal="center" wrapText="1"/>
    </xf>
    <xf numFmtId="0" fontId="6" fillId="0" borderId="5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6" fillId="0" borderId="4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abSelected="1" workbookViewId="0"/>
  </sheetViews>
  <sheetFormatPr defaultRowHeight="12.75" x14ac:dyDescent="0.2"/>
  <cols>
    <col min="1" max="1" width="14.140625" style="8" customWidth="1"/>
    <col min="2" max="2" width="10.42578125" style="8" customWidth="1"/>
    <col min="3" max="3" width="8.85546875" style="7" customWidth="1"/>
    <col min="4" max="5" width="9.140625" style="8" customWidth="1"/>
    <col min="6" max="6" width="6.5703125" style="8" customWidth="1"/>
    <col min="7" max="7" width="8.28515625" style="8" customWidth="1"/>
    <col min="8" max="8" width="10.5703125" style="9" customWidth="1"/>
    <col min="9" max="9" width="8.85546875" style="10" customWidth="1"/>
    <col min="10" max="10" width="8.5703125" style="10" customWidth="1"/>
    <col min="11" max="11" width="9.7109375" style="10" customWidth="1"/>
    <col min="12" max="12" width="11.140625" style="10" customWidth="1"/>
    <col min="13" max="13" width="8.5703125" style="10" customWidth="1"/>
    <col min="14" max="14" width="10.7109375" style="11" customWidth="1"/>
    <col min="15" max="15" width="11.7109375" style="11" hidden="1" customWidth="1"/>
    <col min="16" max="16" width="10.85546875" style="11" customWidth="1"/>
    <col min="17" max="17" width="10.5703125" style="11" customWidth="1"/>
    <col min="18" max="18" width="10.5703125" style="12" customWidth="1"/>
    <col min="20" max="20" width="13.5703125" customWidth="1"/>
    <col min="21" max="21" width="13.28515625" customWidth="1"/>
    <col min="22" max="22" width="15.42578125" customWidth="1"/>
  </cols>
  <sheetData>
    <row r="1" spans="1:23" s="1" customFormat="1" x14ac:dyDescent="0.2">
      <c r="A1" s="113" t="s">
        <v>88</v>
      </c>
      <c r="C1" s="2"/>
      <c r="H1" s="2"/>
      <c r="I1" s="3"/>
      <c r="J1" s="3"/>
      <c r="K1" s="3"/>
      <c r="L1" s="3"/>
      <c r="M1" s="3"/>
      <c r="N1" s="4"/>
      <c r="O1" s="4"/>
      <c r="P1" s="4"/>
      <c r="Q1" s="4"/>
      <c r="R1" s="5"/>
    </row>
    <row r="3" spans="1:23" ht="15" x14ac:dyDescent="0.25">
      <c r="A3" s="6" t="s">
        <v>87</v>
      </c>
      <c r="B3" s="6"/>
    </row>
    <row r="4" spans="1:23" x14ac:dyDescent="0.2">
      <c r="A4" s="13"/>
      <c r="B4" s="13"/>
    </row>
    <row r="5" spans="1:23" ht="16.149999999999999" customHeight="1" thickBot="1" x14ac:dyDescent="0.25">
      <c r="Q5" s="14"/>
      <c r="R5" s="15" t="s">
        <v>0</v>
      </c>
    </row>
    <row r="6" spans="1:23" ht="18" customHeight="1" thickBot="1" x14ac:dyDescent="0.25">
      <c r="A6" s="114" t="s">
        <v>1</v>
      </c>
      <c r="B6" s="114" t="s">
        <v>3</v>
      </c>
      <c r="C6" s="141" t="s">
        <v>2</v>
      </c>
      <c r="D6" s="140"/>
      <c r="E6" s="140"/>
      <c r="F6" s="140"/>
      <c r="G6" s="142"/>
      <c r="H6" s="139" t="s">
        <v>81</v>
      </c>
      <c r="I6" s="140"/>
      <c r="J6" s="140"/>
      <c r="K6" s="140"/>
      <c r="L6" s="140"/>
      <c r="M6" s="140"/>
      <c r="N6" s="140"/>
      <c r="O6" s="140"/>
      <c r="P6" s="140"/>
      <c r="Q6" s="117" t="s">
        <v>82</v>
      </c>
      <c r="R6" s="119" t="s">
        <v>83</v>
      </c>
    </row>
    <row r="7" spans="1:23" ht="15.6" customHeight="1" x14ac:dyDescent="0.2">
      <c r="A7" s="115"/>
      <c r="B7" s="116"/>
      <c r="C7" s="121" t="s">
        <v>4</v>
      </c>
      <c r="D7" s="123" t="s">
        <v>5</v>
      </c>
      <c r="E7" s="123" t="s">
        <v>6</v>
      </c>
      <c r="F7" s="126" t="s">
        <v>7</v>
      </c>
      <c r="G7" s="127" t="s">
        <v>8</v>
      </c>
      <c r="H7" s="119" t="s">
        <v>9</v>
      </c>
      <c r="I7" s="129" t="s">
        <v>10</v>
      </c>
      <c r="J7" s="130"/>
      <c r="K7" s="131"/>
      <c r="L7" s="132" t="s">
        <v>11</v>
      </c>
      <c r="M7" s="134" t="s">
        <v>12</v>
      </c>
      <c r="N7" s="136" t="s">
        <v>13</v>
      </c>
      <c r="O7" s="136" t="s">
        <v>14</v>
      </c>
      <c r="P7" s="136" t="s">
        <v>15</v>
      </c>
      <c r="Q7" s="118"/>
      <c r="R7" s="120"/>
    </row>
    <row r="8" spans="1:23" ht="22.15" customHeight="1" x14ac:dyDescent="0.2">
      <c r="A8" s="115"/>
      <c r="B8" s="116"/>
      <c r="C8" s="122"/>
      <c r="D8" s="124"/>
      <c r="E8" s="125"/>
      <c r="F8" s="124"/>
      <c r="G8" s="128"/>
      <c r="H8" s="115"/>
      <c r="I8" s="16" t="s">
        <v>16</v>
      </c>
      <c r="J8" s="17" t="s">
        <v>17</v>
      </c>
      <c r="K8" s="18" t="s">
        <v>18</v>
      </c>
      <c r="L8" s="133"/>
      <c r="M8" s="135"/>
      <c r="N8" s="137"/>
      <c r="O8" s="137"/>
      <c r="P8" s="137"/>
      <c r="Q8" s="118"/>
      <c r="R8" s="120"/>
      <c r="T8" s="79"/>
      <c r="U8" s="79"/>
      <c r="V8" s="79"/>
      <c r="W8" s="79"/>
    </row>
    <row r="9" spans="1:23" ht="37.5" customHeight="1" thickBot="1" x14ac:dyDescent="0.25">
      <c r="A9" s="115"/>
      <c r="B9" s="116"/>
      <c r="C9" s="89" t="s">
        <v>84</v>
      </c>
      <c r="D9" s="90" t="s">
        <v>86</v>
      </c>
      <c r="E9" s="90" t="s">
        <v>86</v>
      </c>
      <c r="F9" s="91" t="s">
        <v>85</v>
      </c>
      <c r="G9" s="90" t="s">
        <v>86</v>
      </c>
      <c r="H9" s="115"/>
      <c r="I9" s="92" t="s">
        <v>19</v>
      </c>
      <c r="J9" s="93" t="s">
        <v>20</v>
      </c>
      <c r="K9" s="94" t="s">
        <v>21</v>
      </c>
      <c r="L9" s="95" t="s">
        <v>22</v>
      </c>
      <c r="M9" s="135"/>
      <c r="N9" s="138"/>
      <c r="O9" s="138"/>
      <c r="P9" s="138"/>
      <c r="Q9" s="118"/>
      <c r="R9" s="120"/>
      <c r="T9" s="79"/>
      <c r="U9" s="79"/>
      <c r="V9" s="79"/>
      <c r="W9" s="79"/>
    </row>
    <row r="10" spans="1:23" s="26" customFormat="1" x14ac:dyDescent="0.2">
      <c r="A10" s="19" t="s">
        <v>23</v>
      </c>
      <c r="B10" s="24">
        <v>37590.799999999996</v>
      </c>
      <c r="C10" s="96">
        <v>28738</v>
      </c>
      <c r="D10" s="20">
        <v>6200</v>
      </c>
      <c r="E10" s="20">
        <v>1992</v>
      </c>
      <c r="F10" s="20">
        <v>25</v>
      </c>
      <c r="G10" s="20">
        <v>31863</v>
      </c>
      <c r="H10" s="104">
        <v>17915.599999999999</v>
      </c>
      <c r="I10" s="21">
        <f>D10*0.141</f>
        <v>874.19999999999993</v>
      </c>
      <c r="J10" s="22">
        <f t="shared" ref="J10:J31" si="0">E10*0.035</f>
        <v>69.720000000000013</v>
      </c>
      <c r="K10" s="23">
        <f>ROUND(I10+J10,1)</f>
        <v>943.9</v>
      </c>
      <c r="L10" s="23">
        <f>F10*30.5</f>
        <v>762.5</v>
      </c>
      <c r="M10" s="109">
        <v>2736</v>
      </c>
      <c r="N10" s="97">
        <v>2638.6</v>
      </c>
      <c r="O10" s="85">
        <f>G10*0.343</f>
        <v>10929.009</v>
      </c>
      <c r="P10" s="111">
        <v>10929</v>
      </c>
      <c r="Q10" s="24">
        <f>H10+K10+L10+M10+N10+P10</f>
        <v>35925.599999999999</v>
      </c>
      <c r="R10" s="25">
        <f t="shared" ref="R10:R67" si="1">Q10-B10</f>
        <v>-1665.1999999999971</v>
      </c>
      <c r="T10" s="80"/>
      <c r="U10" s="84"/>
      <c r="V10" s="82"/>
      <c r="W10" s="81"/>
    </row>
    <row r="11" spans="1:23" s="26" customFormat="1" x14ac:dyDescent="0.2">
      <c r="A11" s="27" t="s">
        <v>24</v>
      </c>
      <c r="B11" s="35">
        <v>44859.5</v>
      </c>
      <c r="C11" s="98">
        <v>50604</v>
      </c>
      <c r="D11" s="29">
        <v>8118</v>
      </c>
      <c r="E11" s="29">
        <v>1395</v>
      </c>
      <c r="F11" s="29">
        <v>45</v>
      </c>
      <c r="G11" s="29">
        <v>18202</v>
      </c>
      <c r="H11" s="105">
        <v>30602.799999999999</v>
      </c>
      <c r="I11" s="30">
        <f t="shared" ref="I11:I31" si="2">D11*0.141</f>
        <v>1144.6379999999999</v>
      </c>
      <c r="J11" s="31">
        <f t="shared" si="0"/>
        <v>48.825000000000003</v>
      </c>
      <c r="K11" s="32">
        <v>1193.4000000000001</v>
      </c>
      <c r="L11" s="32">
        <f t="shared" ref="L11:L66" si="3">F11*30.5</f>
        <v>1372.5</v>
      </c>
      <c r="M11" s="110"/>
      <c r="N11" s="88">
        <v>5096.7</v>
      </c>
      <c r="O11" s="86">
        <f t="shared" ref="O11:O31" si="4">G11*0.343</f>
        <v>6243.2860000000001</v>
      </c>
      <c r="P11" s="34">
        <v>6243.3</v>
      </c>
      <c r="Q11" s="35">
        <f t="shared" ref="Q11:Q66" si="5">H11+K11+L11+M11+N11+P11</f>
        <v>44508.7</v>
      </c>
      <c r="R11" s="36">
        <f t="shared" si="1"/>
        <v>-350.80000000000291</v>
      </c>
      <c r="T11" s="80"/>
      <c r="U11" s="84"/>
      <c r="V11" s="82"/>
      <c r="W11" s="81"/>
    </row>
    <row r="12" spans="1:23" s="26" customFormat="1" x14ac:dyDescent="0.2">
      <c r="A12" s="27" t="s">
        <v>25</v>
      </c>
      <c r="B12" s="35">
        <v>58163</v>
      </c>
      <c r="C12" s="98">
        <v>79237</v>
      </c>
      <c r="D12" s="29">
        <v>7406</v>
      </c>
      <c r="E12" s="29">
        <v>310</v>
      </c>
      <c r="F12" s="29">
        <v>50</v>
      </c>
      <c r="G12" s="29">
        <v>18203</v>
      </c>
      <c r="H12" s="105">
        <v>47906.8</v>
      </c>
      <c r="I12" s="30">
        <f t="shared" si="2"/>
        <v>1044.2459999999999</v>
      </c>
      <c r="J12" s="31">
        <f t="shared" si="0"/>
        <v>10.850000000000001</v>
      </c>
      <c r="K12" s="32">
        <f>ROUND(I12+J12,1)</f>
        <v>1055.0999999999999</v>
      </c>
      <c r="L12" s="32">
        <f t="shared" si="3"/>
        <v>1525</v>
      </c>
      <c r="M12" s="110"/>
      <c r="N12" s="88">
        <v>946.7</v>
      </c>
      <c r="O12" s="86">
        <f t="shared" si="4"/>
        <v>6243.6290000000008</v>
      </c>
      <c r="P12" s="34">
        <v>6243.6</v>
      </c>
      <c r="Q12" s="35">
        <f t="shared" si="5"/>
        <v>57677.2</v>
      </c>
      <c r="R12" s="36">
        <f t="shared" si="1"/>
        <v>-485.80000000000291</v>
      </c>
      <c r="T12" s="80"/>
      <c r="U12" s="84"/>
      <c r="V12" s="82"/>
      <c r="W12" s="81"/>
    </row>
    <row r="13" spans="1:23" s="26" customFormat="1" x14ac:dyDescent="0.2">
      <c r="A13" s="27" t="s">
        <v>26</v>
      </c>
      <c r="B13" s="35">
        <v>117200.59999999999</v>
      </c>
      <c r="C13" s="98">
        <v>132887</v>
      </c>
      <c r="D13" s="29">
        <v>17797</v>
      </c>
      <c r="E13" s="29">
        <v>823</v>
      </c>
      <c r="F13" s="29">
        <f>144+1</f>
        <v>145</v>
      </c>
      <c r="G13" s="29">
        <v>25794</v>
      </c>
      <c r="H13" s="105">
        <v>89764.6</v>
      </c>
      <c r="I13" s="30">
        <f t="shared" si="2"/>
        <v>2509.377</v>
      </c>
      <c r="J13" s="31">
        <f t="shared" si="0"/>
        <v>28.805000000000003</v>
      </c>
      <c r="K13" s="32">
        <f>ROUND(I13+J13,1)</f>
        <v>2538.1999999999998</v>
      </c>
      <c r="L13" s="32">
        <f t="shared" si="3"/>
        <v>4422.5</v>
      </c>
      <c r="M13" s="110"/>
      <c r="N13" s="88">
        <v>9030.9</v>
      </c>
      <c r="O13" s="86">
        <f t="shared" si="4"/>
        <v>8847.3420000000006</v>
      </c>
      <c r="P13" s="34">
        <v>8847.2999999999993</v>
      </c>
      <c r="Q13" s="35">
        <f t="shared" si="5"/>
        <v>114603.5</v>
      </c>
      <c r="R13" s="36">
        <f t="shared" si="1"/>
        <v>-2597.0999999999913</v>
      </c>
      <c r="T13" s="80"/>
      <c r="U13" s="84"/>
      <c r="V13" s="82"/>
      <c r="W13" s="81"/>
    </row>
    <row r="14" spans="1:23" s="26" customFormat="1" x14ac:dyDescent="0.2">
      <c r="A14" s="27" t="s">
        <v>27</v>
      </c>
      <c r="B14" s="35">
        <v>77953.800000000017</v>
      </c>
      <c r="C14" s="98">
        <v>93034</v>
      </c>
      <c r="D14" s="29">
        <v>11140</v>
      </c>
      <c r="E14" s="29">
        <v>1910</v>
      </c>
      <c r="F14" s="29">
        <v>41</v>
      </c>
      <c r="G14" s="29">
        <v>17469</v>
      </c>
      <c r="H14" s="105">
        <v>63059.3</v>
      </c>
      <c r="I14" s="30">
        <f t="shared" si="2"/>
        <v>1570.7399999999998</v>
      </c>
      <c r="J14" s="31">
        <f t="shared" si="0"/>
        <v>66.850000000000009</v>
      </c>
      <c r="K14" s="32">
        <f>ROUND(I14+J14,1)</f>
        <v>1637.6</v>
      </c>
      <c r="L14" s="32">
        <f t="shared" si="3"/>
        <v>1250.5</v>
      </c>
      <c r="M14" s="110"/>
      <c r="N14" s="88">
        <v>4701.3999999999996</v>
      </c>
      <c r="O14" s="86">
        <f t="shared" si="4"/>
        <v>5991.8670000000002</v>
      </c>
      <c r="P14" s="34">
        <v>5991.9</v>
      </c>
      <c r="Q14" s="35">
        <f t="shared" si="5"/>
        <v>76640.699999999983</v>
      </c>
      <c r="R14" s="36">
        <f t="shared" si="1"/>
        <v>-1313.1000000000349</v>
      </c>
      <c r="T14" s="80"/>
      <c r="U14" s="84"/>
      <c r="V14" s="82"/>
      <c r="W14" s="81"/>
    </row>
    <row r="15" spans="1:23" s="26" customFormat="1" x14ac:dyDescent="0.2">
      <c r="A15" s="27" t="s">
        <v>28</v>
      </c>
      <c r="B15" s="35">
        <v>95161.8</v>
      </c>
      <c r="C15" s="98">
        <v>107292</v>
      </c>
      <c r="D15" s="29">
        <v>16344</v>
      </c>
      <c r="E15" s="29">
        <v>2307</v>
      </c>
      <c r="F15" s="29">
        <f>89+1</f>
        <v>90</v>
      </c>
      <c r="G15" s="29">
        <v>16281</v>
      </c>
      <c r="H15" s="105">
        <v>79408.800000000003</v>
      </c>
      <c r="I15" s="30">
        <f t="shared" si="2"/>
        <v>2304.5039999999999</v>
      </c>
      <c r="J15" s="31">
        <f t="shared" si="0"/>
        <v>80.745000000000005</v>
      </c>
      <c r="K15" s="32">
        <f t="shared" ref="K15:K66" si="6">ROUND(I15+J15,1)</f>
        <v>2385.1999999999998</v>
      </c>
      <c r="L15" s="32">
        <f t="shared" si="3"/>
        <v>2745</v>
      </c>
      <c r="M15" s="110"/>
      <c r="N15" s="88">
        <v>2662.1</v>
      </c>
      <c r="O15" s="86">
        <f t="shared" si="4"/>
        <v>5584.3830000000007</v>
      </c>
      <c r="P15" s="34">
        <v>5584.4</v>
      </c>
      <c r="Q15" s="35">
        <f t="shared" si="5"/>
        <v>92785.5</v>
      </c>
      <c r="R15" s="36">
        <f t="shared" si="1"/>
        <v>-2376.3000000000029</v>
      </c>
      <c r="T15" s="80"/>
      <c r="U15" s="84"/>
      <c r="V15" s="82"/>
      <c r="W15" s="81"/>
    </row>
    <row r="16" spans="1:23" s="26" customFormat="1" x14ac:dyDescent="0.2">
      <c r="A16" s="27" t="s">
        <v>29</v>
      </c>
      <c r="B16" s="35">
        <v>37264.699999999997</v>
      </c>
      <c r="C16" s="98">
        <v>46437</v>
      </c>
      <c r="D16" s="29">
        <v>6214</v>
      </c>
      <c r="E16" s="29">
        <v>2342</v>
      </c>
      <c r="F16" s="29">
        <v>36</v>
      </c>
      <c r="G16" s="29">
        <v>9162</v>
      </c>
      <c r="H16" s="105">
        <v>30081.599999999999</v>
      </c>
      <c r="I16" s="30">
        <f t="shared" si="2"/>
        <v>876.17399999999986</v>
      </c>
      <c r="J16" s="31">
        <f t="shared" si="0"/>
        <v>81.970000000000013</v>
      </c>
      <c r="K16" s="32">
        <f t="shared" si="6"/>
        <v>958.1</v>
      </c>
      <c r="L16" s="32">
        <f t="shared" si="3"/>
        <v>1098</v>
      </c>
      <c r="M16" s="110">
        <v>864</v>
      </c>
      <c r="N16" s="88">
        <v>726.5</v>
      </c>
      <c r="O16" s="86">
        <f t="shared" si="4"/>
        <v>3142.5660000000003</v>
      </c>
      <c r="P16" s="34">
        <v>3142.6</v>
      </c>
      <c r="Q16" s="35">
        <f t="shared" si="5"/>
        <v>36870.799999999996</v>
      </c>
      <c r="R16" s="36">
        <f t="shared" si="1"/>
        <v>-393.90000000000146</v>
      </c>
      <c r="T16" s="80"/>
      <c r="U16" s="84"/>
      <c r="V16" s="82"/>
      <c r="W16" s="81"/>
    </row>
    <row r="17" spans="1:23" s="26" customFormat="1" x14ac:dyDescent="0.2">
      <c r="A17" s="27" t="s">
        <v>30</v>
      </c>
      <c r="B17" s="35">
        <v>96687.9</v>
      </c>
      <c r="C17" s="98">
        <v>108498</v>
      </c>
      <c r="D17" s="29">
        <v>11784</v>
      </c>
      <c r="E17" s="29">
        <v>2098</v>
      </c>
      <c r="F17" s="29">
        <v>113</v>
      </c>
      <c r="G17" s="29">
        <v>20715</v>
      </c>
      <c r="H17" s="105">
        <v>76676.7</v>
      </c>
      <c r="I17" s="30">
        <f t="shared" si="2"/>
        <v>1661.5439999999999</v>
      </c>
      <c r="J17" s="31">
        <f t="shared" si="0"/>
        <v>73.430000000000007</v>
      </c>
      <c r="K17" s="32">
        <f t="shared" si="6"/>
        <v>1735</v>
      </c>
      <c r="L17" s="32">
        <f t="shared" si="3"/>
        <v>3446.5</v>
      </c>
      <c r="M17" s="33"/>
      <c r="N17" s="88">
        <v>5702.4</v>
      </c>
      <c r="O17" s="86">
        <f t="shared" si="4"/>
        <v>7105.2450000000008</v>
      </c>
      <c r="P17" s="34">
        <v>7105.2</v>
      </c>
      <c r="Q17" s="35">
        <f t="shared" si="5"/>
        <v>94665.799999999988</v>
      </c>
      <c r="R17" s="36">
        <f t="shared" si="1"/>
        <v>-2022.1000000000058</v>
      </c>
      <c r="T17" s="80"/>
      <c r="U17" s="84"/>
      <c r="V17" s="82"/>
      <c r="W17" s="81"/>
    </row>
    <row r="18" spans="1:23" s="26" customFormat="1" x14ac:dyDescent="0.2">
      <c r="A18" s="27" t="s">
        <v>31</v>
      </c>
      <c r="B18" s="35">
        <v>46429.899999999994</v>
      </c>
      <c r="C18" s="98">
        <v>64699</v>
      </c>
      <c r="D18" s="29">
        <v>7319</v>
      </c>
      <c r="E18" s="29">
        <v>848</v>
      </c>
      <c r="F18" s="29">
        <v>51</v>
      </c>
      <c r="G18" s="29">
        <v>9084</v>
      </c>
      <c r="H18" s="105">
        <v>40476.199999999997</v>
      </c>
      <c r="I18" s="30">
        <f t="shared" si="2"/>
        <v>1031.9789999999998</v>
      </c>
      <c r="J18" s="31">
        <f t="shared" si="0"/>
        <v>29.680000000000003</v>
      </c>
      <c r="K18" s="32">
        <v>1061.5999999999999</v>
      </c>
      <c r="L18" s="32">
        <f t="shared" si="3"/>
        <v>1555.5</v>
      </c>
      <c r="M18" s="33"/>
      <c r="N18" s="88">
        <v>694</v>
      </c>
      <c r="O18" s="86">
        <f t="shared" si="4"/>
        <v>3115.8120000000004</v>
      </c>
      <c r="P18" s="34">
        <v>3115.8</v>
      </c>
      <c r="Q18" s="35">
        <f t="shared" si="5"/>
        <v>46903.1</v>
      </c>
      <c r="R18" s="36">
        <f t="shared" si="1"/>
        <v>473.20000000000437</v>
      </c>
      <c r="T18" s="80"/>
      <c r="U18" s="84"/>
      <c r="V18" s="82"/>
      <c r="W18" s="81"/>
    </row>
    <row r="19" spans="1:23" s="26" customFormat="1" x14ac:dyDescent="0.2">
      <c r="A19" s="27" t="s">
        <v>32</v>
      </c>
      <c r="B19" s="35">
        <v>88946.9</v>
      </c>
      <c r="C19" s="98">
        <v>116020</v>
      </c>
      <c r="D19" s="29">
        <v>13253</v>
      </c>
      <c r="E19" s="29">
        <v>3429</v>
      </c>
      <c r="F19" s="29">
        <v>86</v>
      </c>
      <c r="G19" s="29">
        <v>17947</v>
      </c>
      <c r="H19" s="105">
        <v>71691</v>
      </c>
      <c r="I19" s="30">
        <f t="shared" si="2"/>
        <v>1868.6729999999998</v>
      </c>
      <c r="J19" s="31">
        <f t="shared" si="0"/>
        <v>120.01500000000001</v>
      </c>
      <c r="K19" s="32">
        <f t="shared" si="6"/>
        <v>1988.7</v>
      </c>
      <c r="L19" s="32">
        <f t="shared" si="3"/>
        <v>2623</v>
      </c>
      <c r="M19" s="33"/>
      <c r="N19" s="88">
        <v>3786</v>
      </c>
      <c r="O19" s="86">
        <f t="shared" si="4"/>
        <v>6155.8210000000008</v>
      </c>
      <c r="P19" s="34">
        <v>6155.8</v>
      </c>
      <c r="Q19" s="35">
        <f t="shared" si="5"/>
        <v>86244.5</v>
      </c>
      <c r="R19" s="36">
        <f t="shared" si="1"/>
        <v>-2702.3999999999942</v>
      </c>
      <c r="T19" s="80"/>
      <c r="U19" s="84"/>
      <c r="V19" s="82"/>
      <c r="W19" s="81"/>
    </row>
    <row r="20" spans="1:23" s="26" customFormat="1" x14ac:dyDescent="0.2">
      <c r="A20" s="27" t="s">
        <v>33</v>
      </c>
      <c r="B20" s="35">
        <v>61393.600000000006</v>
      </c>
      <c r="C20" s="98">
        <v>75668</v>
      </c>
      <c r="D20" s="29">
        <v>8851</v>
      </c>
      <c r="E20" s="29">
        <v>1096</v>
      </c>
      <c r="F20" s="29">
        <v>43</v>
      </c>
      <c r="G20" s="29">
        <v>7329</v>
      </c>
      <c r="H20" s="105">
        <v>52905.5</v>
      </c>
      <c r="I20" s="30">
        <f t="shared" si="2"/>
        <v>1247.991</v>
      </c>
      <c r="J20" s="31">
        <f t="shared" si="0"/>
        <v>38.360000000000007</v>
      </c>
      <c r="K20" s="32">
        <f t="shared" si="6"/>
        <v>1286.4000000000001</v>
      </c>
      <c r="L20" s="32">
        <f t="shared" si="3"/>
        <v>1311.5</v>
      </c>
      <c r="M20" s="33"/>
      <c r="N20" s="88">
        <v>922.9</v>
      </c>
      <c r="O20" s="86">
        <f t="shared" si="4"/>
        <v>2513.8470000000002</v>
      </c>
      <c r="P20" s="34">
        <v>2513.8000000000002</v>
      </c>
      <c r="Q20" s="35">
        <f t="shared" si="5"/>
        <v>58940.100000000006</v>
      </c>
      <c r="R20" s="36">
        <f t="shared" si="1"/>
        <v>-2453.5</v>
      </c>
      <c r="T20" s="80"/>
      <c r="U20" s="84"/>
      <c r="V20" s="82"/>
      <c r="W20" s="81"/>
    </row>
    <row r="21" spans="1:23" s="26" customFormat="1" x14ac:dyDescent="0.2">
      <c r="A21" s="27" t="s">
        <v>34</v>
      </c>
      <c r="B21" s="35">
        <v>52252.3</v>
      </c>
      <c r="C21" s="98">
        <v>59556</v>
      </c>
      <c r="D21" s="29">
        <v>8306</v>
      </c>
      <c r="E21" s="29">
        <v>1173</v>
      </c>
      <c r="F21" s="29">
        <v>31</v>
      </c>
      <c r="G21" s="29">
        <v>6674</v>
      </c>
      <c r="H21" s="105">
        <v>45890.400000000001</v>
      </c>
      <c r="I21" s="30">
        <f t="shared" si="2"/>
        <v>1171.146</v>
      </c>
      <c r="J21" s="31">
        <f t="shared" si="0"/>
        <v>41.055000000000007</v>
      </c>
      <c r="K21" s="32">
        <f t="shared" si="6"/>
        <v>1212.2</v>
      </c>
      <c r="L21" s="32">
        <f t="shared" si="3"/>
        <v>945.5</v>
      </c>
      <c r="M21" s="33"/>
      <c r="N21" s="88">
        <v>678.1</v>
      </c>
      <c r="O21" s="86">
        <f t="shared" si="4"/>
        <v>2289.1820000000002</v>
      </c>
      <c r="P21" s="34">
        <v>2289.1999999999998</v>
      </c>
      <c r="Q21" s="35">
        <f t="shared" si="5"/>
        <v>51015.399999999994</v>
      </c>
      <c r="R21" s="36">
        <f t="shared" si="1"/>
        <v>-1236.9000000000087</v>
      </c>
      <c r="T21" s="80"/>
      <c r="U21" s="84"/>
      <c r="V21" s="82"/>
      <c r="W21" s="81"/>
    </row>
    <row r="22" spans="1:23" s="26" customFormat="1" x14ac:dyDescent="0.2">
      <c r="A22" s="27" t="s">
        <v>35</v>
      </c>
      <c r="B22" s="35">
        <v>52331.1</v>
      </c>
      <c r="C22" s="98">
        <v>63804</v>
      </c>
      <c r="D22" s="29">
        <v>9279</v>
      </c>
      <c r="E22" s="29">
        <v>1522</v>
      </c>
      <c r="F22" s="29">
        <v>35</v>
      </c>
      <c r="G22" s="29">
        <v>8183</v>
      </c>
      <c r="H22" s="105">
        <v>44826.5</v>
      </c>
      <c r="I22" s="30">
        <f t="shared" si="2"/>
        <v>1308.3389999999999</v>
      </c>
      <c r="J22" s="31">
        <f t="shared" si="0"/>
        <v>53.27</v>
      </c>
      <c r="K22" s="32">
        <f t="shared" si="6"/>
        <v>1361.6</v>
      </c>
      <c r="L22" s="32">
        <f t="shared" si="3"/>
        <v>1067.5</v>
      </c>
      <c r="M22" s="33"/>
      <c r="N22" s="88">
        <v>824.1</v>
      </c>
      <c r="O22" s="86">
        <f t="shared" si="4"/>
        <v>2806.7690000000002</v>
      </c>
      <c r="P22" s="34">
        <v>2806.8</v>
      </c>
      <c r="Q22" s="35">
        <f t="shared" si="5"/>
        <v>50886.5</v>
      </c>
      <c r="R22" s="36">
        <f t="shared" si="1"/>
        <v>-1444.5999999999985</v>
      </c>
      <c r="T22" s="80"/>
      <c r="U22" s="84"/>
      <c r="V22" s="82"/>
      <c r="W22" s="81"/>
    </row>
    <row r="23" spans="1:23" s="26" customFormat="1" x14ac:dyDescent="0.2">
      <c r="A23" s="27" t="s">
        <v>36</v>
      </c>
      <c r="B23" s="35">
        <v>39046.699999999997</v>
      </c>
      <c r="C23" s="98">
        <v>49658</v>
      </c>
      <c r="D23" s="29">
        <v>5543</v>
      </c>
      <c r="E23" s="29">
        <v>1510</v>
      </c>
      <c r="F23" s="29">
        <v>56</v>
      </c>
      <c r="G23" s="29">
        <v>5399</v>
      </c>
      <c r="H23" s="105">
        <v>34271.1</v>
      </c>
      <c r="I23" s="30">
        <f t="shared" si="2"/>
        <v>781.56299999999987</v>
      </c>
      <c r="J23" s="31">
        <f t="shared" si="0"/>
        <v>52.850000000000009</v>
      </c>
      <c r="K23" s="32">
        <f t="shared" si="6"/>
        <v>834.4</v>
      </c>
      <c r="L23" s="32">
        <f t="shared" si="3"/>
        <v>1708</v>
      </c>
      <c r="M23" s="33"/>
      <c r="N23" s="88">
        <v>547.9</v>
      </c>
      <c r="O23" s="86">
        <f t="shared" si="4"/>
        <v>1851.8570000000002</v>
      </c>
      <c r="P23" s="34">
        <v>1851.9</v>
      </c>
      <c r="Q23" s="35">
        <f t="shared" si="5"/>
        <v>39213.300000000003</v>
      </c>
      <c r="R23" s="36">
        <f t="shared" si="1"/>
        <v>166.60000000000582</v>
      </c>
      <c r="T23" s="80"/>
      <c r="U23" s="84"/>
      <c r="V23" s="82"/>
      <c r="W23" s="81"/>
    </row>
    <row r="24" spans="1:23" s="26" customFormat="1" x14ac:dyDescent="0.2">
      <c r="A24" s="27" t="s">
        <v>37</v>
      </c>
      <c r="B24" s="35">
        <v>40795.299999999996</v>
      </c>
      <c r="C24" s="98">
        <v>35330</v>
      </c>
      <c r="D24" s="29">
        <v>5294</v>
      </c>
      <c r="E24" s="29">
        <v>807</v>
      </c>
      <c r="F24" s="29">
        <v>21</v>
      </c>
      <c r="G24" s="29">
        <v>7616</v>
      </c>
      <c r="H24" s="105">
        <v>34971.5</v>
      </c>
      <c r="I24" s="30">
        <f t="shared" si="2"/>
        <v>746.45399999999995</v>
      </c>
      <c r="J24" s="31">
        <f t="shared" si="0"/>
        <v>28.245000000000001</v>
      </c>
      <c r="K24" s="32">
        <f t="shared" si="6"/>
        <v>774.7</v>
      </c>
      <c r="L24" s="32">
        <f t="shared" si="3"/>
        <v>640.5</v>
      </c>
      <c r="M24" s="33"/>
      <c r="N24" s="88">
        <v>549.1</v>
      </c>
      <c r="O24" s="86">
        <f t="shared" si="4"/>
        <v>2612.288</v>
      </c>
      <c r="P24" s="34">
        <v>2612.3000000000002</v>
      </c>
      <c r="Q24" s="35">
        <f t="shared" si="5"/>
        <v>39548.1</v>
      </c>
      <c r="R24" s="36">
        <f t="shared" si="1"/>
        <v>-1247.1999999999971</v>
      </c>
      <c r="T24" s="80"/>
      <c r="U24" s="84"/>
      <c r="V24" s="82"/>
      <c r="W24" s="81"/>
    </row>
    <row r="25" spans="1:23" s="26" customFormat="1" x14ac:dyDescent="0.2">
      <c r="A25" s="27" t="s">
        <v>38</v>
      </c>
      <c r="B25" s="35">
        <v>23672.399999999998</v>
      </c>
      <c r="C25" s="98">
        <v>8644</v>
      </c>
      <c r="D25" s="29">
        <v>3774</v>
      </c>
      <c r="E25" s="29">
        <v>867</v>
      </c>
      <c r="F25" s="29">
        <v>15</v>
      </c>
      <c r="G25" s="29">
        <v>2678</v>
      </c>
      <c r="H25" s="105">
        <v>20626.900000000001</v>
      </c>
      <c r="I25" s="30">
        <f t="shared" si="2"/>
        <v>532.1339999999999</v>
      </c>
      <c r="J25" s="31">
        <f t="shared" si="0"/>
        <v>30.345000000000002</v>
      </c>
      <c r="K25" s="32">
        <f t="shared" si="6"/>
        <v>562.5</v>
      </c>
      <c r="L25" s="32">
        <f t="shared" si="3"/>
        <v>457.5</v>
      </c>
      <c r="M25" s="33"/>
      <c r="N25" s="88">
        <v>321</v>
      </c>
      <c r="O25" s="86">
        <f t="shared" si="4"/>
        <v>918.55400000000009</v>
      </c>
      <c r="P25" s="34">
        <v>918.6</v>
      </c>
      <c r="Q25" s="35">
        <f t="shared" si="5"/>
        <v>22886.5</v>
      </c>
      <c r="R25" s="36">
        <f t="shared" si="1"/>
        <v>-785.89999999999782</v>
      </c>
      <c r="T25" s="80"/>
      <c r="U25" s="84"/>
      <c r="V25" s="82"/>
      <c r="W25" s="81"/>
    </row>
    <row r="26" spans="1:23" s="26" customFormat="1" x14ac:dyDescent="0.2">
      <c r="A26" s="27" t="s">
        <v>39</v>
      </c>
      <c r="B26" s="35">
        <v>23490.5</v>
      </c>
      <c r="C26" s="98">
        <v>23924</v>
      </c>
      <c r="D26" s="29">
        <v>4020</v>
      </c>
      <c r="E26" s="29">
        <v>479</v>
      </c>
      <c r="F26" s="29">
        <v>20</v>
      </c>
      <c r="G26" s="29">
        <v>3159</v>
      </c>
      <c r="H26" s="105">
        <v>20467.599999999999</v>
      </c>
      <c r="I26" s="30">
        <f t="shared" si="2"/>
        <v>566.81999999999994</v>
      </c>
      <c r="J26" s="31">
        <f t="shared" si="0"/>
        <v>16.765000000000001</v>
      </c>
      <c r="K26" s="32">
        <f t="shared" si="6"/>
        <v>583.6</v>
      </c>
      <c r="L26" s="32">
        <f t="shared" si="3"/>
        <v>610</v>
      </c>
      <c r="M26" s="33"/>
      <c r="N26" s="88">
        <v>233.7</v>
      </c>
      <c r="O26" s="86">
        <f t="shared" si="4"/>
        <v>1083.537</v>
      </c>
      <c r="P26" s="34">
        <v>1083.5</v>
      </c>
      <c r="Q26" s="35">
        <f t="shared" si="5"/>
        <v>22978.399999999998</v>
      </c>
      <c r="R26" s="36">
        <f t="shared" si="1"/>
        <v>-512.10000000000218</v>
      </c>
      <c r="T26" s="80"/>
      <c r="U26" s="84"/>
      <c r="V26" s="82"/>
      <c r="W26" s="81"/>
    </row>
    <row r="27" spans="1:23" s="26" customFormat="1" x14ac:dyDescent="0.2">
      <c r="A27" s="27" t="s">
        <v>40</v>
      </c>
      <c r="B27" s="35">
        <v>25836.100000000002</v>
      </c>
      <c r="C27" s="98">
        <v>22897</v>
      </c>
      <c r="D27" s="29">
        <v>4090</v>
      </c>
      <c r="E27" s="29">
        <v>997</v>
      </c>
      <c r="F27" s="29">
        <f>24+1</f>
        <v>25</v>
      </c>
      <c r="G27" s="29">
        <v>3458</v>
      </c>
      <c r="H27" s="105">
        <v>22986.6</v>
      </c>
      <c r="I27" s="30">
        <f t="shared" si="2"/>
        <v>576.68999999999994</v>
      </c>
      <c r="J27" s="31">
        <f t="shared" si="0"/>
        <v>34.895000000000003</v>
      </c>
      <c r="K27" s="32">
        <f t="shared" si="6"/>
        <v>611.6</v>
      </c>
      <c r="L27" s="32">
        <f t="shared" si="3"/>
        <v>762.5</v>
      </c>
      <c r="M27" s="33"/>
      <c r="N27" s="88">
        <v>384.3</v>
      </c>
      <c r="O27" s="86">
        <f t="shared" si="4"/>
        <v>1186.0940000000001</v>
      </c>
      <c r="P27" s="34">
        <v>1186.0999999999999</v>
      </c>
      <c r="Q27" s="35">
        <f t="shared" si="5"/>
        <v>25931.099999999995</v>
      </c>
      <c r="R27" s="36">
        <f t="shared" si="1"/>
        <v>94.999999999992724</v>
      </c>
      <c r="T27" s="80"/>
      <c r="U27" s="84"/>
      <c r="V27" s="82"/>
      <c r="W27" s="81"/>
    </row>
    <row r="28" spans="1:23" s="26" customFormat="1" x14ac:dyDescent="0.2">
      <c r="A28" s="27" t="s">
        <v>41</v>
      </c>
      <c r="B28" s="35">
        <v>12559.7</v>
      </c>
      <c r="C28" s="98">
        <v>7498</v>
      </c>
      <c r="D28" s="29">
        <v>2019</v>
      </c>
      <c r="E28" s="29">
        <v>731</v>
      </c>
      <c r="F28" s="29">
        <v>1</v>
      </c>
      <c r="G28" s="29">
        <v>1295</v>
      </c>
      <c r="H28" s="105">
        <v>11124.9</v>
      </c>
      <c r="I28" s="30">
        <f t="shared" si="2"/>
        <v>284.67899999999997</v>
      </c>
      <c r="J28" s="31">
        <f t="shared" si="0"/>
        <v>25.585000000000001</v>
      </c>
      <c r="K28" s="32">
        <f t="shared" si="6"/>
        <v>310.3</v>
      </c>
      <c r="L28" s="32">
        <f t="shared" si="3"/>
        <v>30.5</v>
      </c>
      <c r="M28" s="33"/>
      <c r="N28" s="88">
        <v>324.10000000000002</v>
      </c>
      <c r="O28" s="86">
        <f t="shared" si="4"/>
        <v>444.18500000000006</v>
      </c>
      <c r="P28" s="34">
        <v>444.2</v>
      </c>
      <c r="Q28" s="35">
        <f t="shared" si="5"/>
        <v>12234</v>
      </c>
      <c r="R28" s="36">
        <f t="shared" si="1"/>
        <v>-325.70000000000073</v>
      </c>
      <c r="T28" s="80"/>
      <c r="U28" s="84"/>
      <c r="V28" s="82"/>
      <c r="W28" s="81"/>
    </row>
    <row r="29" spans="1:23" s="26" customFormat="1" x14ac:dyDescent="0.2">
      <c r="A29" s="27" t="s">
        <v>42</v>
      </c>
      <c r="B29" s="35">
        <v>14881.7</v>
      </c>
      <c r="C29" s="98">
        <v>17378</v>
      </c>
      <c r="D29" s="29">
        <v>2679</v>
      </c>
      <c r="E29" s="29">
        <v>401</v>
      </c>
      <c r="F29" s="29">
        <v>21</v>
      </c>
      <c r="G29" s="29">
        <v>1591</v>
      </c>
      <c r="H29" s="105">
        <v>13138.5</v>
      </c>
      <c r="I29" s="30">
        <f t="shared" si="2"/>
        <v>377.73899999999998</v>
      </c>
      <c r="J29" s="31">
        <f t="shared" si="0"/>
        <v>14.035000000000002</v>
      </c>
      <c r="K29" s="32">
        <f t="shared" si="6"/>
        <v>391.8</v>
      </c>
      <c r="L29" s="32">
        <f t="shared" si="3"/>
        <v>640.5</v>
      </c>
      <c r="M29" s="33"/>
      <c r="N29" s="88">
        <v>623.1</v>
      </c>
      <c r="O29" s="86">
        <f t="shared" si="4"/>
        <v>545.71300000000008</v>
      </c>
      <c r="P29" s="34">
        <v>545.70000000000005</v>
      </c>
      <c r="Q29" s="35">
        <f t="shared" si="5"/>
        <v>15339.6</v>
      </c>
      <c r="R29" s="36">
        <f t="shared" si="1"/>
        <v>457.89999999999964</v>
      </c>
      <c r="T29" s="80"/>
      <c r="U29" s="84"/>
      <c r="V29" s="82"/>
      <c r="W29" s="81"/>
    </row>
    <row r="30" spans="1:23" s="26" customFormat="1" x14ac:dyDescent="0.2">
      <c r="A30" s="27" t="s">
        <v>43</v>
      </c>
      <c r="B30" s="35">
        <v>17642.399999999998</v>
      </c>
      <c r="C30" s="98">
        <v>10921</v>
      </c>
      <c r="D30" s="29">
        <v>3366</v>
      </c>
      <c r="E30" s="29">
        <v>865</v>
      </c>
      <c r="F30" s="29">
        <v>4</v>
      </c>
      <c r="G30" s="29">
        <v>2410</v>
      </c>
      <c r="H30" s="105">
        <v>15489.4</v>
      </c>
      <c r="I30" s="30">
        <f t="shared" si="2"/>
        <v>474.60599999999994</v>
      </c>
      <c r="J30" s="31">
        <f t="shared" si="0"/>
        <v>30.275000000000002</v>
      </c>
      <c r="K30" s="32">
        <f t="shared" si="6"/>
        <v>504.9</v>
      </c>
      <c r="L30" s="32">
        <f t="shared" si="3"/>
        <v>122</v>
      </c>
      <c r="M30" s="33"/>
      <c r="N30" s="88">
        <v>207.4</v>
      </c>
      <c r="O30" s="86">
        <f t="shared" si="4"/>
        <v>826.63000000000011</v>
      </c>
      <c r="P30" s="34">
        <v>826.6</v>
      </c>
      <c r="Q30" s="35">
        <f t="shared" si="5"/>
        <v>17150.3</v>
      </c>
      <c r="R30" s="36">
        <f t="shared" si="1"/>
        <v>-492.09999999999854</v>
      </c>
      <c r="T30" s="80"/>
      <c r="U30" s="84"/>
      <c r="V30" s="82"/>
      <c r="W30" s="81"/>
    </row>
    <row r="31" spans="1:23" s="26" customFormat="1" ht="13.5" thickBot="1" x14ac:dyDescent="0.25">
      <c r="A31" s="37" t="s">
        <v>44</v>
      </c>
      <c r="B31" s="43">
        <v>19303.200000000004</v>
      </c>
      <c r="C31" s="99">
        <v>14028</v>
      </c>
      <c r="D31" s="38">
        <v>2501</v>
      </c>
      <c r="E31" s="38">
        <v>419</v>
      </c>
      <c r="F31" s="38">
        <v>10</v>
      </c>
      <c r="G31" s="38">
        <v>2078</v>
      </c>
      <c r="H31" s="106">
        <v>17079.900000000001</v>
      </c>
      <c r="I31" s="39">
        <f t="shared" si="2"/>
        <v>352.64099999999996</v>
      </c>
      <c r="J31" s="40">
        <f t="shared" si="0"/>
        <v>14.665000000000001</v>
      </c>
      <c r="K31" s="41">
        <f t="shared" si="6"/>
        <v>367.3</v>
      </c>
      <c r="L31" s="41">
        <f t="shared" si="3"/>
        <v>305</v>
      </c>
      <c r="M31" s="42"/>
      <c r="N31" s="100">
        <v>677.9</v>
      </c>
      <c r="O31" s="87">
        <f t="shared" si="4"/>
        <v>712.75400000000002</v>
      </c>
      <c r="P31" s="112">
        <v>712.8</v>
      </c>
      <c r="Q31" s="43">
        <f t="shared" si="5"/>
        <v>19142.900000000001</v>
      </c>
      <c r="R31" s="44">
        <f t="shared" si="1"/>
        <v>-160.30000000000291</v>
      </c>
      <c r="T31" s="80"/>
      <c r="U31" s="84"/>
      <c r="V31" s="82"/>
      <c r="W31" s="81"/>
    </row>
    <row r="32" spans="1:23" s="26" customFormat="1" x14ac:dyDescent="0.2">
      <c r="A32" s="45" t="s">
        <v>45</v>
      </c>
      <c r="B32" s="50">
        <v>83</v>
      </c>
      <c r="C32" s="29">
        <v>2565</v>
      </c>
      <c r="D32" s="28"/>
      <c r="E32" s="28"/>
      <c r="F32" s="28"/>
      <c r="G32" s="46"/>
      <c r="H32" s="105">
        <v>83.9</v>
      </c>
      <c r="I32" s="47">
        <v>0</v>
      </c>
      <c r="J32" s="48"/>
      <c r="K32" s="32">
        <f t="shared" si="6"/>
        <v>0</v>
      </c>
      <c r="L32" s="32">
        <f t="shared" si="3"/>
        <v>0</v>
      </c>
      <c r="M32" s="49"/>
      <c r="N32" s="34">
        <v>0</v>
      </c>
      <c r="O32" s="34"/>
      <c r="P32" s="34"/>
      <c r="Q32" s="50">
        <f t="shared" si="5"/>
        <v>83.9</v>
      </c>
      <c r="R32" s="51">
        <f t="shared" si="1"/>
        <v>0.90000000000000568</v>
      </c>
      <c r="T32" s="82"/>
      <c r="U32" s="81"/>
      <c r="V32" s="83"/>
      <c r="W32" s="81"/>
    </row>
    <row r="33" spans="1:23" s="26" customFormat="1" x14ac:dyDescent="0.2">
      <c r="A33" s="27" t="s">
        <v>46</v>
      </c>
      <c r="B33" s="35">
        <v>26</v>
      </c>
      <c r="C33" s="29">
        <v>745</v>
      </c>
      <c r="D33" s="52"/>
      <c r="E33" s="28"/>
      <c r="F33" s="28"/>
      <c r="G33" s="46"/>
      <c r="H33" s="105">
        <v>24.4</v>
      </c>
      <c r="I33" s="47">
        <v>0</v>
      </c>
      <c r="J33" s="48"/>
      <c r="K33" s="32">
        <f t="shared" si="6"/>
        <v>0</v>
      </c>
      <c r="L33" s="32">
        <f t="shared" si="3"/>
        <v>0</v>
      </c>
      <c r="M33" s="53"/>
      <c r="N33" s="34">
        <v>0</v>
      </c>
      <c r="O33" s="34"/>
      <c r="P33" s="34"/>
      <c r="Q33" s="35">
        <f t="shared" si="5"/>
        <v>24.4</v>
      </c>
      <c r="R33" s="51">
        <f t="shared" si="1"/>
        <v>-1.6000000000000014</v>
      </c>
      <c r="T33" s="81"/>
      <c r="U33" s="81"/>
      <c r="V33" s="81"/>
      <c r="W33" s="81"/>
    </row>
    <row r="34" spans="1:23" s="26" customFormat="1" x14ac:dyDescent="0.2">
      <c r="A34" s="27" t="s">
        <v>47</v>
      </c>
      <c r="B34" s="35">
        <v>64.099999999999994</v>
      </c>
      <c r="C34" s="29">
        <v>1969</v>
      </c>
      <c r="D34" s="52"/>
      <c r="E34" s="28"/>
      <c r="F34" s="28"/>
      <c r="G34" s="46"/>
      <c r="H34" s="105">
        <v>64.400000000000006</v>
      </c>
      <c r="I34" s="47">
        <v>0</v>
      </c>
      <c r="J34" s="48"/>
      <c r="K34" s="32">
        <f t="shared" si="6"/>
        <v>0</v>
      </c>
      <c r="L34" s="32">
        <f t="shared" si="3"/>
        <v>0</v>
      </c>
      <c r="M34" s="53"/>
      <c r="N34" s="34">
        <v>0</v>
      </c>
      <c r="O34" s="34"/>
      <c r="P34" s="34"/>
      <c r="Q34" s="35">
        <f t="shared" si="5"/>
        <v>64.400000000000006</v>
      </c>
      <c r="R34" s="51">
        <f t="shared" si="1"/>
        <v>0.30000000000001137</v>
      </c>
      <c r="T34" s="81"/>
      <c r="U34" s="81"/>
    </row>
    <row r="35" spans="1:23" s="26" customFormat="1" x14ac:dyDescent="0.2">
      <c r="A35" s="27" t="s">
        <v>48</v>
      </c>
      <c r="B35" s="35">
        <v>406</v>
      </c>
      <c r="C35" s="29">
        <v>12155</v>
      </c>
      <c r="D35" s="52"/>
      <c r="E35" s="28"/>
      <c r="F35" s="28"/>
      <c r="G35" s="46"/>
      <c r="H35" s="105">
        <v>397.6</v>
      </c>
      <c r="I35" s="47">
        <v>0</v>
      </c>
      <c r="J35" s="48"/>
      <c r="K35" s="32">
        <f t="shared" si="6"/>
        <v>0</v>
      </c>
      <c r="L35" s="32">
        <f t="shared" si="3"/>
        <v>0</v>
      </c>
      <c r="M35" s="53"/>
      <c r="N35" s="34">
        <v>0</v>
      </c>
      <c r="O35" s="34"/>
      <c r="P35" s="34"/>
      <c r="Q35" s="35">
        <f t="shared" si="5"/>
        <v>397.6</v>
      </c>
      <c r="R35" s="51">
        <f t="shared" si="1"/>
        <v>-8.3999999999999773</v>
      </c>
    </row>
    <row r="36" spans="1:23" s="26" customFormat="1" x14ac:dyDescent="0.2">
      <c r="A36" s="27" t="s">
        <v>49</v>
      </c>
      <c r="B36" s="35">
        <v>127.7</v>
      </c>
      <c r="C36" s="29">
        <v>3952</v>
      </c>
      <c r="D36" s="52"/>
      <c r="E36" s="28"/>
      <c r="F36" s="28"/>
      <c r="G36" s="46"/>
      <c r="H36" s="105">
        <v>129.30000000000001</v>
      </c>
      <c r="I36" s="47">
        <v>0</v>
      </c>
      <c r="J36" s="48"/>
      <c r="K36" s="32">
        <f t="shared" si="6"/>
        <v>0</v>
      </c>
      <c r="L36" s="32">
        <f t="shared" si="3"/>
        <v>0</v>
      </c>
      <c r="M36" s="53"/>
      <c r="N36" s="34">
        <v>0</v>
      </c>
      <c r="O36" s="34"/>
      <c r="P36" s="34"/>
      <c r="Q36" s="35">
        <f t="shared" si="5"/>
        <v>129.30000000000001</v>
      </c>
      <c r="R36" s="51">
        <f t="shared" si="1"/>
        <v>1.6000000000000085</v>
      </c>
    </row>
    <row r="37" spans="1:23" s="26" customFormat="1" x14ac:dyDescent="0.2">
      <c r="A37" s="27" t="s">
        <v>50</v>
      </c>
      <c r="B37" s="35">
        <v>171.4</v>
      </c>
      <c r="C37" s="29">
        <v>5219</v>
      </c>
      <c r="D37" s="52"/>
      <c r="E37" s="28"/>
      <c r="F37" s="28"/>
      <c r="G37" s="46"/>
      <c r="H37" s="105">
        <v>170.7</v>
      </c>
      <c r="I37" s="47">
        <v>0</v>
      </c>
      <c r="J37" s="48"/>
      <c r="K37" s="32">
        <f t="shared" si="6"/>
        <v>0</v>
      </c>
      <c r="L37" s="32">
        <f t="shared" si="3"/>
        <v>0</v>
      </c>
      <c r="M37" s="53"/>
      <c r="N37" s="34">
        <v>0</v>
      </c>
      <c r="O37" s="34"/>
      <c r="P37" s="34"/>
      <c r="Q37" s="35">
        <f t="shared" si="5"/>
        <v>170.7</v>
      </c>
      <c r="R37" s="51">
        <f t="shared" si="1"/>
        <v>-0.70000000000001705</v>
      </c>
    </row>
    <row r="38" spans="1:23" s="26" customFormat="1" x14ac:dyDescent="0.2">
      <c r="A38" s="27" t="s">
        <v>51</v>
      </c>
      <c r="B38" s="35">
        <v>128.30000000000001</v>
      </c>
      <c r="C38" s="29">
        <v>4009</v>
      </c>
      <c r="D38" s="52"/>
      <c r="E38" s="28"/>
      <c r="F38" s="28"/>
      <c r="G38" s="46"/>
      <c r="H38" s="105">
        <v>131.1</v>
      </c>
      <c r="I38" s="47">
        <v>0</v>
      </c>
      <c r="J38" s="48"/>
      <c r="K38" s="32">
        <f t="shared" si="6"/>
        <v>0</v>
      </c>
      <c r="L38" s="32">
        <f t="shared" si="3"/>
        <v>0</v>
      </c>
      <c r="M38" s="53"/>
      <c r="N38" s="34">
        <v>0</v>
      </c>
      <c r="O38" s="34"/>
      <c r="P38" s="34"/>
      <c r="Q38" s="35">
        <f t="shared" si="5"/>
        <v>131.1</v>
      </c>
      <c r="R38" s="51">
        <f t="shared" si="1"/>
        <v>2.7999999999999829</v>
      </c>
    </row>
    <row r="39" spans="1:23" s="26" customFormat="1" x14ac:dyDescent="0.2">
      <c r="A39" s="27" t="s">
        <v>52</v>
      </c>
      <c r="B39" s="35">
        <v>98.3</v>
      </c>
      <c r="C39" s="29">
        <v>2984</v>
      </c>
      <c r="D39" s="52"/>
      <c r="E39" s="28"/>
      <c r="F39" s="28"/>
      <c r="G39" s="46"/>
      <c r="H39" s="105">
        <v>97.6</v>
      </c>
      <c r="I39" s="47">
        <v>0</v>
      </c>
      <c r="J39" s="48"/>
      <c r="K39" s="32">
        <f t="shared" si="6"/>
        <v>0</v>
      </c>
      <c r="L39" s="32">
        <f t="shared" si="3"/>
        <v>0</v>
      </c>
      <c r="M39" s="53"/>
      <c r="N39" s="34">
        <v>0</v>
      </c>
      <c r="O39" s="34"/>
      <c r="P39" s="34"/>
      <c r="Q39" s="35">
        <f t="shared" si="5"/>
        <v>97.6</v>
      </c>
      <c r="R39" s="51">
        <f t="shared" si="1"/>
        <v>-0.70000000000000284</v>
      </c>
    </row>
    <row r="40" spans="1:23" s="26" customFormat="1" x14ac:dyDescent="0.2">
      <c r="A40" s="27" t="s">
        <v>53</v>
      </c>
      <c r="B40" s="35">
        <v>140.80000000000001</v>
      </c>
      <c r="C40" s="29">
        <v>4171</v>
      </c>
      <c r="D40" s="52"/>
      <c r="E40" s="28"/>
      <c r="F40" s="28"/>
      <c r="G40" s="46"/>
      <c r="H40" s="105">
        <v>136.4</v>
      </c>
      <c r="I40" s="47">
        <v>0</v>
      </c>
      <c r="J40" s="48"/>
      <c r="K40" s="32">
        <f t="shared" si="6"/>
        <v>0</v>
      </c>
      <c r="L40" s="32">
        <f t="shared" si="3"/>
        <v>0</v>
      </c>
      <c r="M40" s="53"/>
      <c r="N40" s="34">
        <v>0</v>
      </c>
      <c r="O40" s="34"/>
      <c r="P40" s="34"/>
      <c r="Q40" s="35">
        <f t="shared" si="5"/>
        <v>136.4</v>
      </c>
      <c r="R40" s="51">
        <f t="shared" si="1"/>
        <v>-4.4000000000000057</v>
      </c>
    </row>
    <row r="41" spans="1:23" s="26" customFormat="1" x14ac:dyDescent="0.2">
      <c r="A41" s="27" t="s">
        <v>54</v>
      </c>
      <c r="B41" s="35">
        <v>130.9</v>
      </c>
      <c r="C41" s="29">
        <v>3860</v>
      </c>
      <c r="D41" s="52"/>
      <c r="E41" s="28"/>
      <c r="F41" s="28"/>
      <c r="G41" s="46"/>
      <c r="H41" s="105">
        <v>126.3</v>
      </c>
      <c r="I41" s="47">
        <v>0</v>
      </c>
      <c r="J41" s="48"/>
      <c r="K41" s="32">
        <f t="shared" si="6"/>
        <v>0</v>
      </c>
      <c r="L41" s="32">
        <f t="shared" si="3"/>
        <v>0</v>
      </c>
      <c r="M41" s="53"/>
      <c r="N41" s="34">
        <v>0</v>
      </c>
      <c r="O41" s="34"/>
      <c r="P41" s="34"/>
      <c r="Q41" s="35">
        <f t="shared" si="5"/>
        <v>126.3</v>
      </c>
      <c r="R41" s="51">
        <f t="shared" si="1"/>
        <v>-4.6000000000000085</v>
      </c>
    </row>
    <row r="42" spans="1:23" s="26" customFormat="1" x14ac:dyDescent="0.2">
      <c r="A42" s="27" t="s">
        <v>55</v>
      </c>
      <c r="B42" s="35">
        <v>57.5</v>
      </c>
      <c r="C42" s="29">
        <v>1676</v>
      </c>
      <c r="D42" s="52"/>
      <c r="E42" s="28"/>
      <c r="F42" s="28"/>
      <c r="G42" s="46"/>
      <c r="H42" s="105">
        <v>54.8</v>
      </c>
      <c r="I42" s="47">
        <v>0</v>
      </c>
      <c r="J42" s="48"/>
      <c r="K42" s="32">
        <f t="shared" si="6"/>
        <v>0</v>
      </c>
      <c r="L42" s="32">
        <f t="shared" si="3"/>
        <v>0</v>
      </c>
      <c r="M42" s="53"/>
      <c r="N42" s="34">
        <v>0</v>
      </c>
      <c r="O42" s="34"/>
      <c r="P42" s="34"/>
      <c r="Q42" s="35">
        <f t="shared" si="5"/>
        <v>54.8</v>
      </c>
      <c r="R42" s="51">
        <f t="shared" si="1"/>
        <v>-2.7000000000000028</v>
      </c>
    </row>
    <row r="43" spans="1:23" s="26" customFormat="1" x14ac:dyDescent="0.2">
      <c r="A43" s="27" t="s">
        <v>56</v>
      </c>
      <c r="B43" s="35">
        <v>137.5</v>
      </c>
      <c r="C43" s="29">
        <v>3967</v>
      </c>
      <c r="D43" s="52"/>
      <c r="E43" s="28"/>
      <c r="F43" s="28"/>
      <c r="G43" s="46"/>
      <c r="H43" s="105">
        <v>129.80000000000001</v>
      </c>
      <c r="I43" s="47">
        <v>0</v>
      </c>
      <c r="J43" s="48"/>
      <c r="K43" s="32">
        <f t="shared" si="6"/>
        <v>0</v>
      </c>
      <c r="L43" s="32">
        <f t="shared" si="3"/>
        <v>0</v>
      </c>
      <c r="M43" s="53"/>
      <c r="N43" s="34">
        <v>0</v>
      </c>
      <c r="O43" s="34"/>
      <c r="P43" s="34"/>
      <c r="Q43" s="35">
        <f t="shared" si="5"/>
        <v>129.80000000000001</v>
      </c>
      <c r="R43" s="51">
        <f t="shared" si="1"/>
        <v>-7.6999999999999886</v>
      </c>
    </row>
    <row r="44" spans="1:23" s="26" customFormat="1" x14ac:dyDescent="0.2">
      <c r="A44" s="27" t="s">
        <v>57</v>
      </c>
      <c r="B44" s="35">
        <v>15.1</v>
      </c>
      <c r="C44" s="29">
        <v>451</v>
      </c>
      <c r="D44" s="52"/>
      <c r="E44" s="28"/>
      <c r="F44" s="28"/>
      <c r="G44" s="46"/>
      <c r="H44" s="105">
        <v>14.8</v>
      </c>
      <c r="I44" s="47">
        <v>0</v>
      </c>
      <c r="J44" s="48"/>
      <c r="K44" s="32">
        <f t="shared" si="6"/>
        <v>0</v>
      </c>
      <c r="L44" s="32">
        <f t="shared" si="3"/>
        <v>0</v>
      </c>
      <c r="M44" s="53"/>
      <c r="N44" s="34">
        <v>0</v>
      </c>
      <c r="O44" s="34"/>
      <c r="P44" s="34"/>
      <c r="Q44" s="35">
        <f t="shared" si="5"/>
        <v>14.8</v>
      </c>
      <c r="R44" s="51">
        <f t="shared" si="1"/>
        <v>-0.29999999999999893</v>
      </c>
    </row>
    <row r="45" spans="1:23" s="26" customFormat="1" x14ac:dyDescent="0.2">
      <c r="A45" s="27" t="s">
        <v>58</v>
      </c>
      <c r="B45" s="35">
        <v>38.799999999999997</v>
      </c>
      <c r="C45" s="29">
        <v>1116</v>
      </c>
      <c r="D45" s="52"/>
      <c r="E45" s="28"/>
      <c r="F45" s="28"/>
      <c r="G45" s="46"/>
      <c r="H45" s="105">
        <v>36.5</v>
      </c>
      <c r="I45" s="47">
        <v>0</v>
      </c>
      <c r="J45" s="48"/>
      <c r="K45" s="32">
        <f t="shared" si="6"/>
        <v>0</v>
      </c>
      <c r="L45" s="32">
        <f t="shared" si="3"/>
        <v>0</v>
      </c>
      <c r="M45" s="53"/>
      <c r="N45" s="34">
        <v>0</v>
      </c>
      <c r="O45" s="34"/>
      <c r="P45" s="34"/>
      <c r="Q45" s="35">
        <f t="shared" si="5"/>
        <v>36.5</v>
      </c>
      <c r="R45" s="51">
        <f t="shared" si="1"/>
        <v>-2.2999999999999972</v>
      </c>
    </row>
    <row r="46" spans="1:23" s="26" customFormat="1" x14ac:dyDescent="0.2">
      <c r="A46" s="27" t="s">
        <v>59</v>
      </c>
      <c r="B46" s="35">
        <v>334</v>
      </c>
      <c r="C46" s="29">
        <v>10371</v>
      </c>
      <c r="D46" s="52"/>
      <c r="E46" s="28"/>
      <c r="F46" s="28"/>
      <c r="G46" s="46"/>
      <c r="H46" s="105">
        <v>339.2</v>
      </c>
      <c r="I46" s="47">
        <v>0</v>
      </c>
      <c r="J46" s="48"/>
      <c r="K46" s="32">
        <f t="shared" si="6"/>
        <v>0</v>
      </c>
      <c r="L46" s="32">
        <f t="shared" si="3"/>
        <v>0</v>
      </c>
      <c r="M46" s="53"/>
      <c r="N46" s="34">
        <v>0</v>
      </c>
      <c r="O46" s="34"/>
      <c r="P46" s="34"/>
      <c r="Q46" s="35">
        <f t="shared" si="5"/>
        <v>339.2</v>
      </c>
      <c r="R46" s="51">
        <f t="shared" si="1"/>
        <v>5.1999999999999886</v>
      </c>
    </row>
    <row r="47" spans="1:23" s="26" customFormat="1" x14ac:dyDescent="0.2">
      <c r="A47" s="27" t="s">
        <v>60</v>
      </c>
      <c r="B47" s="35">
        <v>351.6</v>
      </c>
      <c r="C47" s="29">
        <v>10513</v>
      </c>
      <c r="D47" s="52"/>
      <c r="E47" s="28"/>
      <c r="F47" s="28"/>
      <c r="G47" s="46"/>
      <c r="H47" s="105">
        <v>343.9</v>
      </c>
      <c r="I47" s="47">
        <v>0</v>
      </c>
      <c r="J47" s="48"/>
      <c r="K47" s="32">
        <f t="shared" si="6"/>
        <v>0</v>
      </c>
      <c r="L47" s="32">
        <f t="shared" si="3"/>
        <v>0</v>
      </c>
      <c r="M47" s="53"/>
      <c r="N47" s="34">
        <v>0</v>
      </c>
      <c r="O47" s="34"/>
      <c r="P47" s="34"/>
      <c r="Q47" s="35">
        <f t="shared" si="5"/>
        <v>343.9</v>
      </c>
      <c r="R47" s="51">
        <f t="shared" si="1"/>
        <v>-7.7000000000000455</v>
      </c>
    </row>
    <row r="48" spans="1:23" s="26" customFormat="1" x14ac:dyDescent="0.2">
      <c r="A48" s="27" t="s">
        <v>61</v>
      </c>
      <c r="B48" s="35">
        <v>101.2</v>
      </c>
      <c r="C48" s="29">
        <v>3049</v>
      </c>
      <c r="D48" s="52"/>
      <c r="E48" s="28"/>
      <c r="F48" s="28"/>
      <c r="G48" s="46"/>
      <c r="H48" s="105">
        <v>99.7</v>
      </c>
      <c r="I48" s="47">
        <v>0</v>
      </c>
      <c r="J48" s="48"/>
      <c r="K48" s="32">
        <f t="shared" si="6"/>
        <v>0</v>
      </c>
      <c r="L48" s="32">
        <f t="shared" si="3"/>
        <v>0</v>
      </c>
      <c r="M48" s="53"/>
      <c r="N48" s="34">
        <v>0</v>
      </c>
      <c r="O48" s="34"/>
      <c r="P48" s="34"/>
      <c r="Q48" s="35">
        <f t="shared" si="5"/>
        <v>99.7</v>
      </c>
      <c r="R48" s="51">
        <f t="shared" si="1"/>
        <v>-1.5</v>
      </c>
    </row>
    <row r="49" spans="1:18" s="26" customFormat="1" x14ac:dyDescent="0.2">
      <c r="A49" s="27" t="s">
        <v>62</v>
      </c>
      <c r="B49" s="35">
        <v>29.2</v>
      </c>
      <c r="C49" s="29">
        <v>848</v>
      </c>
      <c r="D49" s="52"/>
      <c r="E49" s="28"/>
      <c r="F49" s="28"/>
      <c r="G49" s="46"/>
      <c r="H49" s="105">
        <v>27.7</v>
      </c>
      <c r="I49" s="47">
        <v>0</v>
      </c>
      <c r="J49" s="48"/>
      <c r="K49" s="32">
        <f t="shared" si="6"/>
        <v>0</v>
      </c>
      <c r="L49" s="32">
        <f t="shared" si="3"/>
        <v>0</v>
      </c>
      <c r="M49" s="53"/>
      <c r="N49" s="34">
        <v>0</v>
      </c>
      <c r="O49" s="34"/>
      <c r="P49" s="34"/>
      <c r="Q49" s="35">
        <f t="shared" si="5"/>
        <v>27.7</v>
      </c>
      <c r="R49" s="51">
        <f t="shared" si="1"/>
        <v>-1.5</v>
      </c>
    </row>
    <row r="50" spans="1:18" s="26" customFormat="1" x14ac:dyDescent="0.2">
      <c r="A50" s="27" t="s">
        <v>63</v>
      </c>
      <c r="B50" s="35">
        <v>48.7</v>
      </c>
      <c r="C50" s="29">
        <v>1474</v>
      </c>
      <c r="D50" s="52"/>
      <c r="E50" s="28"/>
      <c r="F50" s="28"/>
      <c r="G50" s="46"/>
      <c r="H50" s="105">
        <v>48.2</v>
      </c>
      <c r="I50" s="47">
        <v>0</v>
      </c>
      <c r="J50" s="48"/>
      <c r="K50" s="32">
        <f t="shared" si="6"/>
        <v>0</v>
      </c>
      <c r="L50" s="32">
        <f t="shared" si="3"/>
        <v>0</v>
      </c>
      <c r="M50" s="53"/>
      <c r="N50" s="34">
        <v>0</v>
      </c>
      <c r="O50" s="34"/>
      <c r="P50" s="34"/>
      <c r="Q50" s="35">
        <f t="shared" si="5"/>
        <v>48.2</v>
      </c>
      <c r="R50" s="51">
        <f t="shared" si="1"/>
        <v>-0.5</v>
      </c>
    </row>
    <row r="51" spans="1:18" s="26" customFormat="1" x14ac:dyDescent="0.2">
      <c r="A51" s="27" t="s">
        <v>64</v>
      </c>
      <c r="B51" s="35">
        <v>94.9</v>
      </c>
      <c r="C51" s="29">
        <v>2798</v>
      </c>
      <c r="D51" s="52"/>
      <c r="E51" s="28"/>
      <c r="F51" s="28"/>
      <c r="G51" s="46"/>
      <c r="H51" s="105">
        <v>91.5</v>
      </c>
      <c r="I51" s="47">
        <v>0</v>
      </c>
      <c r="J51" s="48"/>
      <c r="K51" s="32">
        <f t="shared" si="6"/>
        <v>0</v>
      </c>
      <c r="L51" s="32">
        <f t="shared" si="3"/>
        <v>0</v>
      </c>
      <c r="M51" s="53"/>
      <c r="N51" s="34">
        <v>0</v>
      </c>
      <c r="O51" s="34"/>
      <c r="P51" s="34"/>
      <c r="Q51" s="35">
        <f t="shared" si="5"/>
        <v>91.5</v>
      </c>
      <c r="R51" s="51">
        <f t="shared" si="1"/>
        <v>-3.4000000000000057</v>
      </c>
    </row>
    <row r="52" spans="1:18" s="26" customFormat="1" x14ac:dyDescent="0.2">
      <c r="A52" s="27" t="s">
        <v>65</v>
      </c>
      <c r="B52" s="35">
        <v>11.2</v>
      </c>
      <c r="C52" s="29">
        <v>364</v>
      </c>
      <c r="D52" s="52"/>
      <c r="E52" s="28"/>
      <c r="F52" s="28"/>
      <c r="G52" s="46"/>
      <c r="H52" s="105">
        <v>11.9</v>
      </c>
      <c r="I52" s="47">
        <v>0</v>
      </c>
      <c r="J52" s="48"/>
      <c r="K52" s="32">
        <f t="shared" si="6"/>
        <v>0</v>
      </c>
      <c r="L52" s="32">
        <f t="shared" si="3"/>
        <v>0</v>
      </c>
      <c r="M52" s="53"/>
      <c r="N52" s="34">
        <v>0</v>
      </c>
      <c r="O52" s="34"/>
      <c r="P52" s="34"/>
      <c r="Q52" s="35">
        <f t="shared" si="5"/>
        <v>11.9</v>
      </c>
      <c r="R52" s="51">
        <f t="shared" si="1"/>
        <v>0.70000000000000107</v>
      </c>
    </row>
    <row r="53" spans="1:18" s="26" customFormat="1" x14ac:dyDescent="0.2">
      <c r="A53" s="27" t="s">
        <v>66</v>
      </c>
      <c r="B53" s="35">
        <v>239.3</v>
      </c>
      <c r="C53" s="75">
        <v>6066</v>
      </c>
      <c r="D53" s="52"/>
      <c r="E53" s="28"/>
      <c r="F53" s="28">
        <v>1</v>
      </c>
      <c r="G53" s="46"/>
      <c r="H53" s="105">
        <v>198.4</v>
      </c>
      <c r="I53" s="47">
        <v>0</v>
      </c>
      <c r="J53" s="48"/>
      <c r="K53" s="32">
        <f t="shared" si="6"/>
        <v>0</v>
      </c>
      <c r="L53" s="32">
        <f t="shared" si="3"/>
        <v>30.5</v>
      </c>
      <c r="M53" s="53"/>
      <c r="N53" s="34">
        <v>0</v>
      </c>
      <c r="O53" s="34"/>
      <c r="P53" s="34"/>
      <c r="Q53" s="35">
        <f t="shared" si="5"/>
        <v>228.9</v>
      </c>
      <c r="R53" s="51">
        <f t="shared" si="1"/>
        <v>-10.400000000000006</v>
      </c>
    </row>
    <row r="54" spans="1:18" s="26" customFormat="1" x14ac:dyDescent="0.2">
      <c r="A54" s="27" t="s">
        <v>67</v>
      </c>
      <c r="B54" s="35">
        <v>20.9</v>
      </c>
      <c r="C54" s="29">
        <v>644</v>
      </c>
      <c r="D54" s="52"/>
      <c r="E54" s="28"/>
      <c r="F54" s="28"/>
      <c r="G54" s="46"/>
      <c r="H54" s="105">
        <v>21.1</v>
      </c>
      <c r="I54" s="47">
        <v>0</v>
      </c>
      <c r="J54" s="48"/>
      <c r="K54" s="32">
        <f t="shared" si="6"/>
        <v>0</v>
      </c>
      <c r="L54" s="32">
        <f t="shared" si="3"/>
        <v>0</v>
      </c>
      <c r="M54" s="53"/>
      <c r="N54" s="34">
        <v>0</v>
      </c>
      <c r="O54" s="34"/>
      <c r="P54" s="34"/>
      <c r="Q54" s="35">
        <f t="shared" si="5"/>
        <v>21.1</v>
      </c>
      <c r="R54" s="51">
        <f t="shared" si="1"/>
        <v>0.20000000000000284</v>
      </c>
    </row>
    <row r="55" spans="1:18" s="26" customFormat="1" x14ac:dyDescent="0.2">
      <c r="A55" s="27" t="s">
        <v>68</v>
      </c>
      <c r="B55" s="35">
        <v>191.1</v>
      </c>
      <c r="C55" s="29">
        <v>5767</v>
      </c>
      <c r="D55" s="52"/>
      <c r="E55" s="28"/>
      <c r="F55" s="28"/>
      <c r="G55" s="46"/>
      <c r="H55" s="105">
        <v>188.7</v>
      </c>
      <c r="I55" s="47">
        <v>0</v>
      </c>
      <c r="J55" s="48"/>
      <c r="K55" s="32">
        <f t="shared" si="6"/>
        <v>0</v>
      </c>
      <c r="L55" s="32">
        <f t="shared" si="3"/>
        <v>0</v>
      </c>
      <c r="M55" s="53"/>
      <c r="N55" s="34">
        <v>0</v>
      </c>
      <c r="O55" s="34"/>
      <c r="P55" s="34"/>
      <c r="Q55" s="35">
        <f t="shared" si="5"/>
        <v>188.7</v>
      </c>
      <c r="R55" s="51">
        <f t="shared" si="1"/>
        <v>-2.4000000000000057</v>
      </c>
    </row>
    <row r="56" spans="1:18" s="26" customFormat="1" x14ac:dyDescent="0.2">
      <c r="A56" s="27" t="s">
        <v>69</v>
      </c>
      <c r="B56" s="35">
        <v>86.1</v>
      </c>
      <c r="C56" s="29">
        <v>2603</v>
      </c>
      <c r="D56" s="52"/>
      <c r="E56" s="28"/>
      <c r="F56" s="28"/>
      <c r="G56" s="46"/>
      <c r="H56" s="105">
        <v>85.199999999999989</v>
      </c>
      <c r="I56" s="47">
        <v>0</v>
      </c>
      <c r="J56" s="48"/>
      <c r="K56" s="32">
        <f t="shared" si="6"/>
        <v>0</v>
      </c>
      <c r="L56" s="32">
        <f t="shared" si="3"/>
        <v>0</v>
      </c>
      <c r="M56" s="53"/>
      <c r="N56" s="34">
        <v>0</v>
      </c>
      <c r="O56" s="34"/>
      <c r="P56" s="34"/>
      <c r="Q56" s="35">
        <f t="shared" si="5"/>
        <v>85.199999999999989</v>
      </c>
      <c r="R56" s="51">
        <f t="shared" si="1"/>
        <v>-0.90000000000000568</v>
      </c>
    </row>
    <row r="57" spans="1:18" s="26" customFormat="1" x14ac:dyDescent="0.2">
      <c r="A57" s="27" t="s">
        <v>70</v>
      </c>
      <c r="B57" s="35">
        <v>132.6</v>
      </c>
      <c r="C57" s="29">
        <v>3854</v>
      </c>
      <c r="D57" s="52"/>
      <c r="E57" s="28"/>
      <c r="F57" s="28"/>
      <c r="G57" s="46"/>
      <c r="H57" s="105">
        <v>126.1</v>
      </c>
      <c r="I57" s="47">
        <v>0</v>
      </c>
      <c r="J57" s="48"/>
      <c r="K57" s="32">
        <f t="shared" si="6"/>
        <v>0</v>
      </c>
      <c r="L57" s="32">
        <f t="shared" si="3"/>
        <v>0</v>
      </c>
      <c r="M57" s="53"/>
      <c r="N57" s="34">
        <v>0</v>
      </c>
      <c r="O57" s="34"/>
      <c r="P57" s="34"/>
      <c r="Q57" s="35">
        <f t="shared" si="5"/>
        <v>126.1</v>
      </c>
      <c r="R57" s="51">
        <f t="shared" si="1"/>
        <v>-6.5</v>
      </c>
    </row>
    <row r="58" spans="1:18" s="26" customFormat="1" x14ac:dyDescent="0.2">
      <c r="A58" s="27" t="s">
        <v>71</v>
      </c>
      <c r="B58" s="35">
        <v>230.2</v>
      </c>
      <c r="C58" s="29">
        <v>6749</v>
      </c>
      <c r="D58" s="52"/>
      <c r="E58" s="28"/>
      <c r="F58" s="28"/>
      <c r="G58" s="46"/>
      <c r="H58" s="105">
        <v>220.8</v>
      </c>
      <c r="I58" s="47">
        <v>0</v>
      </c>
      <c r="J58" s="48"/>
      <c r="K58" s="32">
        <f t="shared" si="6"/>
        <v>0</v>
      </c>
      <c r="L58" s="32">
        <f t="shared" si="3"/>
        <v>0</v>
      </c>
      <c r="M58" s="53"/>
      <c r="N58" s="34">
        <v>0</v>
      </c>
      <c r="O58" s="34"/>
      <c r="P58" s="34"/>
      <c r="Q58" s="35">
        <f t="shared" si="5"/>
        <v>220.8</v>
      </c>
      <c r="R58" s="51">
        <f t="shared" si="1"/>
        <v>-9.3999999999999773</v>
      </c>
    </row>
    <row r="59" spans="1:18" s="26" customFormat="1" x14ac:dyDescent="0.2">
      <c r="A59" s="27" t="s">
        <v>72</v>
      </c>
      <c r="B59" s="35">
        <v>110.7</v>
      </c>
      <c r="C59" s="29">
        <v>3220</v>
      </c>
      <c r="D59" s="52"/>
      <c r="E59" s="28"/>
      <c r="F59" s="28"/>
      <c r="G59" s="46"/>
      <c r="H59" s="105">
        <v>105.3</v>
      </c>
      <c r="I59" s="47">
        <v>0</v>
      </c>
      <c r="J59" s="48"/>
      <c r="K59" s="32">
        <f t="shared" si="6"/>
        <v>0</v>
      </c>
      <c r="L59" s="32">
        <f t="shared" si="3"/>
        <v>0</v>
      </c>
      <c r="M59" s="53"/>
      <c r="N59" s="34">
        <v>0</v>
      </c>
      <c r="O59" s="34"/>
      <c r="P59" s="34"/>
      <c r="Q59" s="35">
        <f t="shared" si="5"/>
        <v>105.3</v>
      </c>
      <c r="R59" s="51">
        <f t="shared" si="1"/>
        <v>-5.4000000000000057</v>
      </c>
    </row>
    <row r="60" spans="1:18" s="26" customFormat="1" x14ac:dyDescent="0.2">
      <c r="A60" s="27" t="s">
        <v>73</v>
      </c>
      <c r="B60" s="35">
        <v>81.400000000000006</v>
      </c>
      <c r="C60" s="29">
        <v>2433</v>
      </c>
      <c r="D60" s="52"/>
      <c r="E60" s="28"/>
      <c r="F60" s="28"/>
      <c r="G60" s="46"/>
      <c r="H60" s="105">
        <v>79.599999999999994</v>
      </c>
      <c r="I60" s="47">
        <v>0</v>
      </c>
      <c r="J60" s="48"/>
      <c r="K60" s="32">
        <f t="shared" si="6"/>
        <v>0</v>
      </c>
      <c r="L60" s="32">
        <f t="shared" si="3"/>
        <v>0</v>
      </c>
      <c r="M60" s="53"/>
      <c r="N60" s="34">
        <v>0</v>
      </c>
      <c r="O60" s="34"/>
      <c r="P60" s="34"/>
      <c r="Q60" s="35">
        <f t="shared" si="5"/>
        <v>79.599999999999994</v>
      </c>
      <c r="R60" s="51">
        <f t="shared" si="1"/>
        <v>-1.8000000000000114</v>
      </c>
    </row>
    <row r="61" spans="1:18" s="26" customFormat="1" x14ac:dyDescent="0.2">
      <c r="A61" s="27" t="s">
        <v>74</v>
      </c>
      <c r="B61" s="35">
        <v>50.1</v>
      </c>
      <c r="C61" s="29">
        <v>1568</v>
      </c>
      <c r="D61" s="52"/>
      <c r="E61" s="28"/>
      <c r="F61" s="28"/>
      <c r="G61" s="46"/>
      <c r="H61" s="105">
        <v>51.3</v>
      </c>
      <c r="I61" s="47">
        <v>0</v>
      </c>
      <c r="J61" s="48"/>
      <c r="K61" s="32">
        <f t="shared" si="6"/>
        <v>0</v>
      </c>
      <c r="L61" s="32">
        <f t="shared" si="3"/>
        <v>0</v>
      </c>
      <c r="M61" s="53"/>
      <c r="N61" s="34">
        <v>0</v>
      </c>
      <c r="O61" s="34"/>
      <c r="P61" s="34"/>
      <c r="Q61" s="35">
        <f t="shared" si="5"/>
        <v>51.3</v>
      </c>
      <c r="R61" s="51">
        <f t="shared" si="1"/>
        <v>1.1999999999999957</v>
      </c>
    </row>
    <row r="62" spans="1:18" s="26" customFormat="1" x14ac:dyDescent="0.2">
      <c r="A62" s="27" t="s">
        <v>75</v>
      </c>
      <c r="B62" s="35">
        <v>125.3</v>
      </c>
      <c r="C62" s="29">
        <v>3704</v>
      </c>
      <c r="D62" s="52"/>
      <c r="E62" s="28"/>
      <c r="F62" s="28"/>
      <c r="G62" s="46"/>
      <c r="H62" s="105">
        <v>121.2</v>
      </c>
      <c r="I62" s="47">
        <v>0</v>
      </c>
      <c r="J62" s="48"/>
      <c r="K62" s="32">
        <f t="shared" si="6"/>
        <v>0</v>
      </c>
      <c r="L62" s="32">
        <f t="shared" si="3"/>
        <v>0</v>
      </c>
      <c r="M62" s="53"/>
      <c r="N62" s="34">
        <v>0</v>
      </c>
      <c r="O62" s="34"/>
      <c r="P62" s="34"/>
      <c r="Q62" s="35">
        <f t="shared" si="5"/>
        <v>121.2</v>
      </c>
      <c r="R62" s="51">
        <f t="shared" si="1"/>
        <v>-4.0999999999999943</v>
      </c>
    </row>
    <row r="63" spans="1:18" s="26" customFormat="1" x14ac:dyDescent="0.2">
      <c r="A63" s="27" t="s">
        <v>76</v>
      </c>
      <c r="B63" s="35">
        <v>92.1</v>
      </c>
      <c r="C63" s="29">
        <v>2817</v>
      </c>
      <c r="D63" s="52"/>
      <c r="E63" s="28"/>
      <c r="F63" s="28"/>
      <c r="G63" s="46"/>
      <c r="H63" s="105">
        <v>92.1</v>
      </c>
      <c r="I63" s="47">
        <v>0</v>
      </c>
      <c r="J63" s="48"/>
      <c r="K63" s="32">
        <f t="shared" si="6"/>
        <v>0</v>
      </c>
      <c r="L63" s="32">
        <f t="shared" si="3"/>
        <v>0</v>
      </c>
      <c r="M63" s="53"/>
      <c r="N63" s="34">
        <v>0</v>
      </c>
      <c r="O63" s="34"/>
      <c r="P63" s="34"/>
      <c r="Q63" s="35">
        <f t="shared" si="5"/>
        <v>92.1</v>
      </c>
      <c r="R63" s="51">
        <f t="shared" si="1"/>
        <v>0</v>
      </c>
    </row>
    <row r="64" spans="1:18" s="26" customFormat="1" x14ac:dyDescent="0.2">
      <c r="A64" s="27" t="s">
        <v>77</v>
      </c>
      <c r="B64" s="35">
        <v>159.19999999999999</v>
      </c>
      <c r="C64" s="29">
        <v>4594</v>
      </c>
      <c r="D64" s="52"/>
      <c r="E64" s="28"/>
      <c r="F64" s="28"/>
      <c r="G64" s="46"/>
      <c r="H64" s="105">
        <v>150.30000000000001</v>
      </c>
      <c r="I64" s="47">
        <v>0</v>
      </c>
      <c r="J64" s="48"/>
      <c r="K64" s="32">
        <f t="shared" si="6"/>
        <v>0</v>
      </c>
      <c r="L64" s="32">
        <f t="shared" si="3"/>
        <v>0</v>
      </c>
      <c r="M64" s="53"/>
      <c r="N64" s="34">
        <v>0</v>
      </c>
      <c r="O64" s="34"/>
      <c r="P64" s="34"/>
      <c r="Q64" s="35">
        <f t="shared" si="5"/>
        <v>150.30000000000001</v>
      </c>
      <c r="R64" s="51">
        <f t="shared" si="1"/>
        <v>-8.8999999999999773</v>
      </c>
    </row>
    <row r="65" spans="1:19" s="26" customFormat="1" x14ac:dyDescent="0.2">
      <c r="A65" s="27" t="s">
        <v>78</v>
      </c>
      <c r="B65" s="35">
        <v>438.1</v>
      </c>
      <c r="C65" s="29">
        <v>10114</v>
      </c>
      <c r="D65" s="52"/>
      <c r="E65" s="28"/>
      <c r="F65" s="28">
        <v>3</v>
      </c>
      <c r="G65" s="46"/>
      <c r="H65" s="105">
        <v>330.8</v>
      </c>
      <c r="I65" s="47">
        <v>0</v>
      </c>
      <c r="J65" s="48"/>
      <c r="K65" s="32">
        <f t="shared" si="6"/>
        <v>0</v>
      </c>
      <c r="L65" s="32">
        <f t="shared" si="3"/>
        <v>91.5</v>
      </c>
      <c r="M65" s="53"/>
      <c r="N65" s="34">
        <v>0</v>
      </c>
      <c r="O65" s="34"/>
      <c r="P65" s="34"/>
      <c r="Q65" s="35">
        <f t="shared" si="5"/>
        <v>422.3</v>
      </c>
      <c r="R65" s="51">
        <f t="shared" si="1"/>
        <v>-15.800000000000011</v>
      </c>
    </row>
    <row r="66" spans="1:19" s="26" customFormat="1" ht="13.5" thickBot="1" x14ac:dyDescent="0.25">
      <c r="A66" s="27" t="s">
        <v>79</v>
      </c>
      <c r="B66" s="61">
        <v>264.5</v>
      </c>
      <c r="C66" s="72">
        <v>8185</v>
      </c>
      <c r="D66" s="54"/>
      <c r="E66" s="55"/>
      <c r="F66" s="55"/>
      <c r="G66" s="56"/>
      <c r="H66" s="106">
        <v>267.8</v>
      </c>
      <c r="I66" s="57">
        <v>0</v>
      </c>
      <c r="J66" s="58"/>
      <c r="K66" s="32">
        <f t="shared" si="6"/>
        <v>0</v>
      </c>
      <c r="L66" s="32">
        <f t="shared" si="3"/>
        <v>0</v>
      </c>
      <c r="M66" s="59"/>
      <c r="N66" s="60">
        <v>0</v>
      </c>
      <c r="O66" s="60"/>
      <c r="P66" s="60"/>
      <c r="Q66" s="61">
        <f t="shared" si="5"/>
        <v>267.8</v>
      </c>
      <c r="R66" s="62">
        <f t="shared" si="1"/>
        <v>3.3000000000000114</v>
      </c>
    </row>
    <row r="67" spans="1:19" s="26" customFormat="1" ht="19.149999999999999" customHeight="1" thickBot="1" x14ac:dyDescent="0.25">
      <c r="A67" s="63" t="s">
        <v>80</v>
      </c>
      <c r="B67" s="103">
        <f>SUM(B10:B66)</f>
        <v>1088281.7000000002</v>
      </c>
      <c r="C67" s="73">
        <f t="shared" ref="C67:N67" si="7">SUM(C10:C66)</f>
        <v>1357326</v>
      </c>
      <c r="D67" s="64">
        <f t="shared" si="7"/>
        <v>165297</v>
      </c>
      <c r="E67" s="64">
        <f t="shared" si="7"/>
        <v>28321</v>
      </c>
      <c r="F67" s="64">
        <f>SUM(F10:F66)</f>
        <v>968</v>
      </c>
      <c r="G67" s="74">
        <f t="shared" si="7"/>
        <v>236590</v>
      </c>
      <c r="H67" s="107">
        <f t="shared" ref="H67" si="8">SUM(H10:H66)</f>
        <v>885960.60000000009</v>
      </c>
      <c r="I67" s="65">
        <f t="shared" si="7"/>
        <v>23306.876999999993</v>
      </c>
      <c r="J67" s="66">
        <f t="shared" si="7"/>
        <v>991.23500000000001</v>
      </c>
      <c r="K67" s="67">
        <f t="shared" si="7"/>
        <v>24298.100000000002</v>
      </c>
      <c r="L67" s="67">
        <f>SUM(L10:L66)</f>
        <v>29524</v>
      </c>
      <c r="M67" s="108">
        <f t="shared" si="7"/>
        <v>3600</v>
      </c>
      <c r="N67" s="68">
        <f t="shared" si="7"/>
        <v>42278.9</v>
      </c>
      <c r="O67" s="68"/>
      <c r="P67" s="68">
        <f>SUM(P10:P66)</f>
        <v>81150.400000000009</v>
      </c>
      <c r="Q67" s="101">
        <f>SUM(Q10:Q66)</f>
        <v>1066812</v>
      </c>
      <c r="R67" s="69">
        <f t="shared" si="1"/>
        <v>-21469.700000000186</v>
      </c>
      <c r="S67" s="102"/>
    </row>
    <row r="68" spans="1:19" x14ac:dyDescent="0.2">
      <c r="B68" s="76"/>
      <c r="C68" s="77"/>
      <c r="D68" s="76"/>
    </row>
    <row r="69" spans="1:19" x14ac:dyDescent="0.2">
      <c r="A69" s="70"/>
      <c r="B69" s="70"/>
      <c r="C69" s="77"/>
      <c r="D69" s="76"/>
    </row>
    <row r="70" spans="1:19" x14ac:dyDescent="0.2">
      <c r="B70" s="76"/>
      <c r="C70" s="77"/>
      <c r="D70" s="76"/>
    </row>
    <row r="71" spans="1:19" x14ac:dyDescent="0.2">
      <c r="B71" s="76"/>
      <c r="C71" s="77"/>
      <c r="D71" s="76"/>
      <c r="H71" s="71"/>
    </row>
    <row r="72" spans="1:19" x14ac:dyDescent="0.2">
      <c r="B72" s="76"/>
      <c r="C72" s="77"/>
      <c r="D72" s="76"/>
    </row>
    <row r="73" spans="1:19" x14ac:dyDescent="0.2">
      <c r="B73" s="76"/>
      <c r="C73" s="77"/>
      <c r="D73" s="76"/>
    </row>
    <row r="74" spans="1:19" x14ac:dyDescent="0.2">
      <c r="B74" s="76"/>
      <c r="C74" s="77"/>
      <c r="D74" s="76"/>
    </row>
    <row r="75" spans="1:19" x14ac:dyDescent="0.2">
      <c r="B75" s="76"/>
      <c r="C75" s="77"/>
      <c r="D75" s="76"/>
    </row>
    <row r="76" spans="1:19" x14ac:dyDescent="0.2">
      <c r="B76" s="76"/>
      <c r="C76" s="78"/>
      <c r="D76" s="76"/>
    </row>
  </sheetData>
  <mergeCells count="18">
    <mergeCell ref="C6:G6"/>
    <mergeCell ref="P7:P9"/>
    <mergeCell ref="A6:A9"/>
    <mergeCell ref="B6:B9"/>
    <mergeCell ref="Q6:Q9"/>
    <mergeCell ref="R6:R9"/>
    <mergeCell ref="C7:C8"/>
    <mergeCell ref="D7:D8"/>
    <mergeCell ref="E7:E8"/>
    <mergeCell ref="F7:F8"/>
    <mergeCell ref="G7:G8"/>
    <mergeCell ref="H7:H9"/>
    <mergeCell ref="I7:K7"/>
    <mergeCell ref="L7:L8"/>
    <mergeCell ref="M7:M9"/>
    <mergeCell ref="N7:N9"/>
    <mergeCell ref="O7:O9"/>
    <mergeCell ref="H6:P6"/>
  </mergeCells>
  <pageMargins left="0.39370078740157483" right="0.39370078740157483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usnesení MČ PVSS celkem</vt:lpstr>
      <vt:lpstr>'Příloha usnesení MČ PVSS celkem'!Názvy_tisku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Huňáčková Naděžda (MHMP, ROZ)</dc:creator>
  <cp:lastModifiedBy>Žižlavská Ilona (MHMP, ROZ)</cp:lastModifiedBy>
  <cp:lastPrinted>2023-11-16T12:09:32Z</cp:lastPrinted>
  <dcterms:created xsi:type="dcterms:W3CDTF">2022-09-22T10:11:19Z</dcterms:created>
  <dcterms:modified xsi:type="dcterms:W3CDTF">2023-12-20T09:01:28Z</dcterms:modified>
</cp:coreProperties>
</file>