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65" yWindow="105" windowWidth="7650" windowHeight="8580"/>
  </bookViews>
  <sheets>
    <sheet name="Počet zam. 2016" sheetId="1" r:id="rId1"/>
    <sheet name="Limity platy 2016" sheetId="2" r:id="rId2"/>
  </sheets>
  <definedNames>
    <definedName name="_xlnm.Print_Titles" localSheetId="1">'Limity platy 2016'!$3:$6</definedName>
    <definedName name="_xlnm.Print_Titles" localSheetId="0">'Počet zam. 2016'!$7:$10</definedName>
  </definedNames>
  <calcPr calcId="145621"/>
</workbook>
</file>

<file path=xl/calcChain.xml><?xml version="1.0" encoding="utf-8"?>
<calcChain xmlns="http://schemas.openxmlformats.org/spreadsheetml/2006/main">
  <c r="E12" i="2" l="1"/>
  <c r="E15" i="2"/>
  <c r="F15" i="2"/>
  <c r="E16" i="2"/>
  <c r="F16" i="2" s="1"/>
  <c r="E45" i="2"/>
  <c r="F45" i="2"/>
  <c r="E44" i="2"/>
  <c r="F44" i="2" s="1"/>
  <c r="E38" i="2"/>
  <c r="F38" i="2"/>
  <c r="E43" i="2"/>
  <c r="E36" i="2"/>
  <c r="F36" i="2" s="1"/>
  <c r="E40" i="2"/>
  <c r="F40" i="2"/>
  <c r="E37" i="2"/>
  <c r="F37" i="2" s="1"/>
  <c r="E35" i="2"/>
  <c r="F35" i="2"/>
  <c r="E39" i="2"/>
  <c r="E34" i="2"/>
  <c r="F34" i="2"/>
  <c r="E31" i="2"/>
  <c r="F31" i="2" s="1"/>
  <c r="E32" i="2"/>
  <c r="F32" i="2"/>
  <c r="E30" i="2"/>
  <c r="F30" i="2" s="1"/>
  <c r="E42" i="2"/>
  <c r="F42" i="2"/>
  <c r="E41" i="2"/>
  <c r="F41" i="2" s="1"/>
  <c r="E33" i="2"/>
  <c r="F33" i="2"/>
  <c r="E28" i="2"/>
  <c r="F28" i="2" s="1"/>
  <c r="E27" i="2"/>
  <c r="E29" i="2"/>
  <c r="F29" i="2"/>
  <c r="E17" i="2"/>
  <c r="F17" i="2" s="1"/>
  <c r="E26" i="2"/>
  <c r="F26" i="2"/>
  <c r="E25" i="2"/>
  <c r="F25" i="2" s="1"/>
  <c r="E24" i="2"/>
  <c r="F24" i="2"/>
  <c r="E23" i="2"/>
  <c r="F23" i="2" s="1"/>
  <c r="E22" i="2"/>
  <c r="F22" i="2"/>
  <c r="E21" i="2"/>
  <c r="E18" i="2"/>
  <c r="F18" i="2"/>
  <c r="E19" i="2"/>
  <c r="F19" i="2" s="1"/>
  <c r="E20" i="2"/>
  <c r="F20" i="2"/>
  <c r="F7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3" i="2"/>
  <c r="F39" i="2"/>
  <c r="F27" i="2"/>
  <c r="F21" i="2"/>
  <c r="F14" i="2"/>
  <c r="F13" i="2"/>
  <c r="F12" i="2"/>
  <c r="F11" i="2"/>
  <c r="F10" i="2"/>
  <c r="F9" i="2"/>
  <c r="F8" i="2"/>
  <c r="F72" i="2"/>
  <c r="F71" i="2"/>
  <c r="C14" i="1"/>
  <c r="C27" i="1"/>
  <c r="C23" i="2"/>
  <c r="C64" i="2"/>
  <c r="C72" i="2"/>
  <c r="C11" i="2"/>
  <c r="C12" i="2"/>
  <c r="C13" i="2"/>
  <c r="C14" i="2"/>
  <c r="C16" i="2"/>
  <c r="C17" i="2"/>
  <c r="C18" i="2"/>
  <c r="C19" i="2"/>
  <c r="C20" i="2"/>
  <c r="C21" i="2"/>
  <c r="C22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56" i="2"/>
  <c r="C48" i="2"/>
  <c r="C49" i="2"/>
  <c r="C50" i="2"/>
  <c r="C54" i="2"/>
  <c r="C51" i="2"/>
  <c r="C52" i="2"/>
  <c r="C55" i="2"/>
  <c r="C53" i="2"/>
  <c r="C47" i="2"/>
  <c r="C59" i="2"/>
  <c r="C57" i="2"/>
  <c r="C58" i="2"/>
  <c r="C61" i="2"/>
  <c r="C60" i="2"/>
  <c r="C46" i="2"/>
  <c r="C62" i="2"/>
  <c r="C9" i="2"/>
  <c r="C8" i="2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50" i="1"/>
  <c r="C46" i="1"/>
  <c r="C47" i="1"/>
  <c r="C48" i="1"/>
  <c r="C49" i="1"/>
  <c r="C45" i="1"/>
  <c r="C38" i="1"/>
  <c r="C39" i="1"/>
  <c r="C40" i="1"/>
  <c r="C41" i="1"/>
  <c r="C42" i="1"/>
  <c r="C43" i="1"/>
  <c r="C44" i="1"/>
  <c r="C28" i="1"/>
  <c r="C29" i="1"/>
  <c r="C30" i="1"/>
  <c r="C31" i="1"/>
  <c r="C32" i="1"/>
  <c r="C33" i="1"/>
  <c r="C34" i="1"/>
  <c r="C35" i="1"/>
  <c r="C36" i="1"/>
  <c r="C37" i="1"/>
  <c r="C16" i="1"/>
  <c r="C17" i="1"/>
  <c r="C18" i="1"/>
  <c r="C19" i="1"/>
  <c r="C20" i="1"/>
  <c r="C21" i="1"/>
  <c r="C22" i="1"/>
  <c r="C23" i="1"/>
  <c r="C24" i="1"/>
  <c r="C25" i="1"/>
  <c r="C26" i="1"/>
  <c r="C15" i="1"/>
  <c r="C13" i="1"/>
  <c r="C12" i="1"/>
</calcChain>
</file>

<file path=xl/sharedStrings.xml><?xml version="1.0" encoding="utf-8"?>
<sst xmlns="http://schemas.openxmlformats.org/spreadsheetml/2006/main" count="168" uniqueCount="90">
  <si>
    <t>Návrh</t>
  </si>
  <si>
    <t>ROPID</t>
  </si>
  <si>
    <t>Dětský domov  Charlotty Masarykové</t>
  </si>
  <si>
    <t>Divadlo v Dlouhé</t>
  </si>
  <si>
    <t>Divadlo na Vinohradech</t>
  </si>
  <si>
    <t>Divadlo Na zábradlí</t>
  </si>
  <si>
    <t>Divadlo pod Palmovkou</t>
  </si>
  <si>
    <t>Městská divadla pražská</t>
  </si>
  <si>
    <t>Muzeum hl. m. Prahy</t>
  </si>
  <si>
    <t>Galerie hl. m. Prahy</t>
  </si>
  <si>
    <t>Národní kulturní památka Vyšehrad</t>
  </si>
  <si>
    <t>Správa pražských hřbitovů</t>
  </si>
  <si>
    <t>Domov pro seniory Ďáblice</t>
  </si>
  <si>
    <t>Domov pro seniory Malešice</t>
  </si>
  <si>
    <t>Domov pro seniory Krč</t>
  </si>
  <si>
    <t>Domov pro seniory Háje</t>
  </si>
  <si>
    <t xml:space="preserve">Domov pro seniory Chodov </t>
  </si>
  <si>
    <t>Domov pro seniory E. Purkyňové</t>
  </si>
  <si>
    <t>Domov pro seniory Kobylisy</t>
  </si>
  <si>
    <t>Domov pro seniory Dobřichovice</t>
  </si>
  <si>
    <t>Domov pro seniory Heřmanův Městec</t>
  </si>
  <si>
    <t>Domov pro seniory  Pyšely</t>
  </si>
  <si>
    <t>ICOZP Horní Poustevna</t>
  </si>
  <si>
    <t>DZR Krásná Lípa</t>
  </si>
  <si>
    <t>DOZP Kytlice</t>
  </si>
  <si>
    <t>DOZP Leontýn</t>
  </si>
  <si>
    <t>DOZP Lochovice</t>
  </si>
  <si>
    <t>DOZP Sulická</t>
  </si>
  <si>
    <t>ICSS Odlochovice</t>
  </si>
  <si>
    <t>DOZP Rudné u Nejdku</t>
  </si>
  <si>
    <t>Domov Svojšice</t>
  </si>
  <si>
    <t>DZR Terezín</t>
  </si>
  <si>
    <t>Domov Zvíkovecká kytička</t>
  </si>
  <si>
    <t>Centrum sociálních služeb Praha</t>
  </si>
  <si>
    <t>Domov pro seniory Hortenzie</t>
  </si>
  <si>
    <t>Domov Maxov</t>
  </si>
  <si>
    <t>Domov sociálních služeb Vlašská</t>
  </si>
  <si>
    <t>Správa služeb hl. m. Prahy</t>
  </si>
  <si>
    <t>Městská policie hl. m. Prahy</t>
  </si>
  <si>
    <t>Městská knihovna v Praze</t>
  </si>
  <si>
    <t>Hudební divadlo v Karlíně</t>
  </si>
  <si>
    <t>v tis. Kč</t>
  </si>
  <si>
    <t>Příspěvkové organizace</t>
  </si>
  <si>
    <t xml:space="preserve">Jedličkův ústav a školy </t>
  </si>
  <si>
    <t>Dětský domov Ch. Masarykové</t>
  </si>
  <si>
    <t>Domov pro seniory Chodov</t>
  </si>
  <si>
    <t>Domov pro seniory  Ďáblice</t>
  </si>
  <si>
    <t>Domov pro seniory  Kobylisy</t>
  </si>
  <si>
    <t>Domov pro seniory  Malešice</t>
  </si>
  <si>
    <t>Domov pro seniory Zahradní Město</t>
  </si>
  <si>
    <t>Domov pro seniory Pyšely</t>
  </si>
  <si>
    <t>ICSS  Odlochovice</t>
  </si>
  <si>
    <t>Dětské centrum Paprsek</t>
  </si>
  <si>
    <t>Galerie hl.m. Prahy</t>
  </si>
  <si>
    <t>Městská poliklinika Praha</t>
  </si>
  <si>
    <t>Městská nemocnice následné péče</t>
  </si>
  <si>
    <t>Centrum léčebné rehabilitace</t>
  </si>
  <si>
    <t>Zdrav. záchranná služba hl. m. Prahy</t>
  </si>
  <si>
    <t>Palata - Domov pro zrakově postižené</t>
  </si>
  <si>
    <t>Švandovo divadlo na Smíchově</t>
  </si>
  <si>
    <t>Divadlo Spejbla a Hurvínka</t>
  </si>
  <si>
    <t>Minor</t>
  </si>
  <si>
    <t>Pražská informační služba</t>
  </si>
  <si>
    <t>Jedličkův ústav a školy</t>
  </si>
  <si>
    <t>Institut plánování rozvoje hl. m. Prahy</t>
  </si>
  <si>
    <t>Symfonický orchestr hl. m. Prahy FOK</t>
  </si>
  <si>
    <t>Hvězdárna a planetárium hl. m. Prahy</t>
  </si>
  <si>
    <t>Studio Ypsilon</t>
  </si>
  <si>
    <t>popř. upravený</t>
  </si>
  <si>
    <t>Domov pro seniory Bohnice *</t>
  </si>
  <si>
    <t>* organizace byla zřízena ke dni 1. 9. 2015 vyčleněním z DS Ďáblice</t>
  </si>
  <si>
    <t>Schválený,</t>
  </si>
  <si>
    <t>limit 2015</t>
  </si>
  <si>
    <t>** vychází se ze schváleného limitu na rok 2015</t>
  </si>
  <si>
    <t>PER MHMP **</t>
  </si>
  <si>
    <t>limitu  bez  3%</t>
  </si>
  <si>
    <t>platových tarifů</t>
  </si>
  <si>
    <t>od 1. 1. 2016</t>
  </si>
  <si>
    <t>2016 - SKRÝT</t>
  </si>
  <si>
    <t>Zvýšení</t>
  </si>
  <si>
    <t>přepoč. osoby</t>
  </si>
  <si>
    <t>zvýšení                          snížení</t>
  </si>
  <si>
    <t>Botanická zahrada hl. m. Prahy</t>
  </si>
  <si>
    <t>Zoologická zahrada hl. m. Prahy</t>
  </si>
  <si>
    <t>Zdravotnická záchranná služba hl. m. Prahy</t>
  </si>
  <si>
    <t>Limit prostředků na platy příspěvkových organizací, Městské policie a MHMP na rok 2016</t>
  </si>
  <si>
    <t>Limit počtu zaměstnanců a limit prostředků na platy příspěvkových organizací, Městské policie hl. m. Prahy a MHMP na rok 2016</t>
  </si>
  <si>
    <t>Limit počtu zaměstnanců příspěvkových organizací, Městské policie a MHMP na rok 2016</t>
  </si>
  <si>
    <t>Limit                                 2016</t>
  </si>
  <si>
    <t>Příloha č. 6 k usnesení Zastupitelstva HMP č. 12/1 ze dne 17. 12.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</si>
</sst>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0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i/>
      <u/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0"/>
      <name val="Arial CE"/>
      <charset val="238"/>
    </font>
    <font>
      <i/>
      <u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/>
  </cellStyleXfs>
  <cellXfs count="11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/>
    <xf numFmtId="0" fontId="3" fillId="0" borderId="0" xfId="0" applyFont="1" applyBorder="1"/>
    <xf numFmtId="0" fontId="4" fillId="0" borderId="0" xfId="0" applyFont="1"/>
    <xf numFmtId="1" fontId="3" fillId="0" borderId="0" xfId="0" applyNumberFormat="1" applyFont="1" applyBorder="1"/>
    <xf numFmtId="1" fontId="0" fillId="0" borderId="0" xfId="0" applyNumberFormat="1"/>
    <xf numFmtId="164" fontId="7" fillId="0" borderId="1" xfId="0" applyNumberFormat="1" applyFont="1" applyBorder="1"/>
    <xf numFmtId="0" fontId="6" fillId="0" borderId="0" xfId="0" applyFont="1" applyBorder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3" xfId="0" applyFont="1" applyBorder="1" applyAlignment="1">
      <alignment horizontal="centerContinuous"/>
    </xf>
    <xf numFmtId="0" fontId="11" fillId="0" borderId="1" xfId="0" applyFont="1" applyBorder="1" applyAlignment="1">
      <alignment horizontal="centerContinuous"/>
    </xf>
    <xf numFmtId="0" fontId="6" fillId="0" borderId="4" xfId="0" applyFont="1" applyBorder="1"/>
    <xf numFmtId="165" fontId="7" fillId="0" borderId="5" xfId="0" applyNumberFormat="1" applyFont="1" applyBorder="1"/>
    <xf numFmtId="164" fontId="7" fillId="0" borderId="6" xfId="0" applyNumberFormat="1" applyFont="1" applyBorder="1"/>
    <xf numFmtId="1" fontId="6" fillId="0" borderId="0" xfId="0" applyNumberFormat="1" applyFont="1" applyBorder="1"/>
    <xf numFmtId="165" fontId="7" fillId="0" borderId="7" xfId="0" applyNumberFormat="1" applyFont="1" applyBorder="1"/>
    <xf numFmtId="164" fontId="7" fillId="0" borderId="5" xfId="0" applyNumberFormat="1" applyFont="1" applyBorder="1"/>
    <xf numFmtId="0" fontId="6" fillId="0" borderId="8" xfId="0" applyFont="1" applyBorder="1"/>
    <xf numFmtId="164" fontId="6" fillId="0" borderId="0" xfId="0" applyNumberFormat="1" applyFont="1" applyBorder="1"/>
    <xf numFmtId="0" fontId="12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Fill="1" applyBorder="1"/>
    <xf numFmtId="164" fontId="7" fillId="0" borderId="0" xfId="0" applyNumberFormat="1" applyFont="1" applyBorder="1"/>
    <xf numFmtId="164" fontId="7" fillId="0" borderId="9" xfId="0" applyNumberFormat="1" applyFont="1" applyBorder="1"/>
    <xf numFmtId="0" fontId="0" fillId="0" borderId="0" xfId="0" applyBorder="1"/>
    <xf numFmtId="0" fontId="6" fillId="0" borderId="10" xfId="0" applyFont="1" applyBorder="1"/>
    <xf numFmtId="0" fontId="6" fillId="0" borderId="4" xfId="0" applyFont="1" applyBorder="1" applyAlignment="1"/>
    <xf numFmtId="0" fontId="6" fillId="0" borderId="11" xfId="0" applyFont="1" applyBorder="1"/>
    <xf numFmtId="165" fontId="7" fillId="0" borderId="12" xfId="0" applyNumberFormat="1" applyFont="1" applyBorder="1"/>
    <xf numFmtId="165" fontId="7" fillId="0" borderId="9" xfId="0" applyNumberFormat="1" applyFont="1" applyBorder="1"/>
    <xf numFmtId="165" fontId="7" fillId="0" borderId="9" xfId="0" applyNumberFormat="1" applyFont="1" applyFill="1" applyBorder="1"/>
    <xf numFmtId="164" fontId="7" fillId="0" borderId="13" xfId="0" applyNumberFormat="1" applyFont="1" applyBorder="1"/>
    <xf numFmtId="0" fontId="14" fillId="0" borderId="0" xfId="0" applyFont="1" applyAlignment="1"/>
    <xf numFmtId="0" fontId="9" fillId="0" borderId="0" xfId="0" applyFont="1" applyAlignment="1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0" fontId="12" fillId="0" borderId="0" xfId="0" applyFont="1" applyProtection="1">
      <protection locked="0"/>
    </xf>
    <xf numFmtId="0" fontId="7" fillId="0" borderId="0" xfId="0" applyFont="1" applyBorder="1" applyProtection="1">
      <protection locked="0"/>
    </xf>
    <xf numFmtId="0" fontId="18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19" fillId="0" borderId="0" xfId="0" applyFont="1" applyProtection="1">
      <protection locked="0"/>
    </xf>
    <xf numFmtId="0" fontId="11" fillId="0" borderId="2" xfId="0" applyFont="1" applyBorder="1" applyAlignment="1" applyProtection="1">
      <alignment horizontal="centerContinuous"/>
    </xf>
    <xf numFmtId="0" fontId="11" fillId="0" borderId="2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Continuous"/>
    </xf>
    <xf numFmtId="0" fontId="11" fillId="0" borderId="3" xfId="0" applyFont="1" applyBorder="1" applyAlignment="1" applyProtection="1">
      <alignment horizontal="center"/>
    </xf>
    <xf numFmtId="0" fontId="16" fillId="0" borderId="3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Continuous"/>
    </xf>
    <xf numFmtId="0" fontId="16" fillId="0" borderId="1" xfId="0" applyFont="1" applyBorder="1" applyAlignment="1" applyProtection="1">
      <alignment horizontal="center"/>
    </xf>
    <xf numFmtId="0" fontId="6" fillId="0" borderId="7" xfId="0" applyFont="1" applyBorder="1" applyProtection="1"/>
    <xf numFmtId="164" fontId="7" fillId="0" borderId="7" xfId="0" applyNumberFormat="1" applyFont="1" applyBorder="1" applyProtection="1"/>
    <xf numFmtId="164" fontId="17" fillId="0" borderId="10" xfId="0" applyNumberFormat="1" applyFont="1" applyBorder="1" applyProtection="1"/>
    <xf numFmtId="3" fontId="7" fillId="0" borderId="7" xfId="0" applyNumberFormat="1" applyFont="1" applyBorder="1" applyProtection="1"/>
    <xf numFmtId="0" fontId="6" fillId="0" borderId="5" xfId="0" applyFont="1" applyBorder="1" applyProtection="1"/>
    <xf numFmtId="164" fontId="7" fillId="0" borderId="5" xfId="0" applyNumberFormat="1" applyFont="1" applyBorder="1" applyProtection="1"/>
    <xf numFmtId="164" fontId="7" fillId="0" borderId="5" xfId="0" applyNumberFormat="1" applyFont="1" applyBorder="1" applyAlignment="1" applyProtection="1"/>
    <xf numFmtId="164" fontId="17" fillId="0" borderId="4" xfId="0" applyNumberFormat="1" applyFont="1" applyBorder="1" applyProtection="1"/>
    <xf numFmtId="164" fontId="7" fillId="0" borderId="5" xfId="0" applyNumberFormat="1" applyFont="1" applyFill="1" applyBorder="1" applyProtection="1"/>
    <xf numFmtId="164" fontId="7" fillId="0" borderId="5" xfId="0" applyNumberFormat="1" applyFont="1" applyBorder="1" applyAlignment="1" applyProtection="1">
      <alignment horizontal="right"/>
    </xf>
    <xf numFmtId="164" fontId="17" fillId="0" borderId="4" xfId="0" applyNumberFormat="1" applyFont="1" applyBorder="1" applyAlignment="1" applyProtection="1">
      <alignment horizontal="right"/>
    </xf>
    <xf numFmtId="0" fontId="6" fillId="0" borderId="1" xfId="0" applyFont="1" applyBorder="1" applyProtection="1"/>
    <xf numFmtId="164" fontId="7" fillId="0" borderId="1" xfId="0" applyNumberFormat="1" applyFont="1" applyBorder="1" applyAlignment="1" applyProtection="1">
      <alignment horizontal="right"/>
    </xf>
    <xf numFmtId="164" fontId="17" fillId="0" borderId="8" xfId="0" applyNumberFormat="1" applyFont="1" applyBorder="1" applyAlignment="1" applyProtection="1">
      <alignment horizontal="right"/>
    </xf>
    <xf numFmtId="164" fontId="7" fillId="0" borderId="6" xfId="0" applyNumberFormat="1" applyFont="1" applyBorder="1" applyProtection="1"/>
    <xf numFmtId="0" fontId="13" fillId="0" borderId="0" xfId="0" applyFont="1" applyFill="1" applyBorder="1" applyProtection="1"/>
    <xf numFmtId="3" fontId="7" fillId="0" borderId="0" xfId="0" applyNumberFormat="1" applyFont="1" applyBorder="1" applyProtection="1"/>
    <xf numFmtId="3" fontId="7" fillId="0" borderId="0" xfId="0" applyNumberFormat="1" applyFont="1" applyBorder="1" applyAlignment="1" applyProtection="1"/>
    <xf numFmtId="164" fontId="17" fillId="0" borderId="0" xfId="0" applyNumberFormat="1" applyFont="1" applyBorder="1" applyProtection="1"/>
    <xf numFmtId="0" fontId="6" fillId="0" borderId="0" xfId="0" applyFont="1" applyProtection="1"/>
    <xf numFmtId="0" fontId="15" fillId="0" borderId="0" xfId="0" applyFont="1" applyAlignment="1" applyProtection="1">
      <alignment horizontal="right"/>
    </xf>
    <xf numFmtId="0" fontId="0" fillId="0" borderId="0" xfId="0" applyProtection="1"/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1" xfId="0" applyFont="1" applyBorder="1" applyProtection="1"/>
    <xf numFmtId="0" fontId="6" fillId="0" borderId="14" xfId="0" applyFont="1" applyBorder="1" applyProtection="1"/>
    <xf numFmtId="164" fontId="7" fillId="0" borderId="7" xfId="0" applyNumberFormat="1" applyFont="1" applyBorder="1" applyAlignment="1" applyProtection="1"/>
    <xf numFmtId="164" fontId="17" fillId="0" borderId="15" xfId="0" applyNumberFormat="1" applyFont="1" applyBorder="1" applyProtection="1"/>
    <xf numFmtId="0" fontId="6" fillId="0" borderId="6" xfId="0" applyFont="1" applyBorder="1" applyProtection="1"/>
    <xf numFmtId="164" fontId="17" fillId="0" borderId="16" xfId="0" applyNumberFormat="1" applyFont="1" applyBorder="1" applyProtection="1"/>
    <xf numFmtId="0" fontId="13" fillId="0" borderId="0" xfId="0" applyFont="1" applyProtection="1"/>
    <xf numFmtId="3" fontId="6" fillId="0" borderId="0" xfId="0" applyNumberFormat="1" applyFont="1" applyBorder="1" applyProtection="1"/>
    <xf numFmtId="3" fontId="18" fillId="0" borderId="0" xfId="0" applyNumberFormat="1" applyFont="1" applyBorder="1" applyProtection="1"/>
    <xf numFmtId="0" fontId="7" fillId="0" borderId="0" xfId="0" applyFont="1" applyAlignment="1">
      <alignment horizontal="right"/>
    </xf>
    <xf numFmtId="0" fontId="13" fillId="0" borderId="0" xfId="0" applyFont="1" applyBorder="1"/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</xf>
    <xf numFmtId="9" fontId="11" fillId="0" borderId="3" xfId="0" applyNumberFormat="1" applyFont="1" applyBorder="1" applyAlignment="1" applyProtection="1">
      <alignment horizontal="center"/>
    </xf>
    <xf numFmtId="0" fontId="20" fillId="0" borderId="0" xfId="1" applyFont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 vertical="center"/>
    </xf>
    <xf numFmtId="0" fontId="0" fillId="0" borderId="3" xfId="0" applyBorder="1" applyProtection="1"/>
    <xf numFmtId="0" fontId="0" fillId="0" borderId="1" xfId="0" applyBorder="1" applyProtection="1"/>
    <xf numFmtId="0" fontId="14" fillId="0" borderId="0" xfId="0" applyFont="1" applyAlignment="1" applyProtection="1">
      <alignment horizontal="center"/>
      <protection locked="0"/>
    </xf>
  </cellXfs>
  <cellStyles count="2">
    <cellStyle name="Normální" xfId="0" builtinId="0"/>
    <cellStyle name="normální_XKopie - HČ rozp.04-tabulka verze 1 z 7.8.0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/>
    </sheetView>
  </sheetViews>
  <sheetFormatPr defaultRowHeight="12.75" x14ac:dyDescent="0.2"/>
  <cols>
    <col min="1" max="1" width="36.85546875" customWidth="1"/>
    <col min="2" max="2" width="19.85546875" customWidth="1"/>
    <col min="3" max="3" width="17.140625" customWidth="1"/>
    <col min="4" max="4" width="19.85546875" customWidth="1"/>
  </cols>
  <sheetData>
    <row r="1" spans="1:5" ht="15.75" x14ac:dyDescent="0.25">
      <c r="A1" s="95" t="s">
        <v>89</v>
      </c>
    </row>
    <row r="2" spans="1:5" x14ac:dyDescent="0.2">
      <c r="A2" s="5"/>
    </row>
    <row r="3" spans="1:5" ht="18.75" x14ac:dyDescent="0.3">
      <c r="A3" s="99" t="s">
        <v>86</v>
      </c>
      <c r="B3" s="99"/>
      <c r="C3" s="99"/>
      <c r="D3" s="99"/>
      <c r="E3" s="38"/>
    </row>
    <row r="4" spans="1:5" ht="18.75" x14ac:dyDescent="0.3">
      <c r="A4" s="99"/>
      <c r="B4" s="99"/>
      <c r="C4" s="99"/>
      <c r="D4" s="99"/>
      <c r="E4" s="38"/>
    </row>
    <row r="5" spans="1:5" ht="18.75" x14ac:dyDescent="0.3">
      <c r="A5" s="25"/>
      <c r="B5" s="25"/>
      <c r="C5" s="25"/>
      <c r="D5" s="25"/>
      <c r="E5" s="25"/>
    </row>
    <row r="6" spans="1:5" ht="15.75" x14ac:dyDescent="0.25">
      <c r="A6" s="100" t="s">
        <v>87</v>
      </c>
      <c r="B6" s="100"/>
      <c r="C6" s="100"/>
      <c r="D6" s="100"/>
      <c r="E6" s="37"/>
    </row>
    <row r="7" spans="1:5" ht="19.5" thickBot="1" x14ac:dyDescent="0.35">
      <c r="A7" s="10"/>
      <c r="B7" s="11"/>
      <c r="C7" s="24"/>
      <c r="D7" s="90" t="s">
        <v>80</v>
      </c>
    </row>
    <row r="8" spans="1:5" ht="15.75" customHeight="1" x14ac:dyDescent="0.2">
      <c r="A8" s="101" t="s">
        <v>42</v>
      </c>
      <c r="B8" s="12" t="s">
        <v>71</v>
      </c>
      <c r="C8" s="104" t="s">
        <v>81</v>
      </c>
      <c r="D8" s="104" t="s">
        <v>88</v>
      </c>
    </row>
    <row r="9" spans="1:5" ht="14.25" x14ac:dyDescent="0.2">
      <c r="A9" s="102"/>
      <c r="B9" s="13" t="s">
        <v>68</v>
      </c>
      <c r="C9" s="105"/>
      <c r="D9" s="105"/>
    </row>
    <row r="10" spans="1:5" ht="15" thickBot="1" x14ac:dyDescent="0.25">
      <c r="A10" s="103"/>
      <c r="B10" s="14" t="s">
        <v>72</v>
      </c>
      <c r="C10" s="106"/>
      <c r="D10" s="106"/>
    </row>
    <row r="11" spans="1:5" ht="15.75" x14ac:dyDescent="0.25">
      <c r="A11" s="30" t="s">
        <v>64</v>
      </c>
      <c r="B11" s="19">
        <v>238</v>
      </c>
      <c r="C11" s="19">
        <v>3</v>
      </c>
      <c r="D11" s="33">
        <v>241</v>
      </c>
    </row>
    <row r="12" spans="1:5" ht="15.75" x14ac:dyDescent="0.25">
      <c r="A12" s="15" t="s">
        <v>82</v>
      </c>
      <c r="B12" s="16">
        <v>95</v>
      </c>
      <c r="C12" s="16">
        <f>D12-B12</f>
        <v>5</v>
      </c>
      <c r="D12" s="34">
        <v>100</v>
      </c>
    </row>
    <row r="13" spans="1:5" ht="15.75" x14ac:dyDescent="0.25">
      <c r="A13" s="15" t="s">
        <v>83</v>
      </c>
      <c r="B13" s="16">
        <v>205.5</v>
      </c>
      <c r="C13" s="16">
        <f>D13-B13</f>
        <v>2.5</v>
      </c>
      <c r="D13" s="34">
        <v>208</v>
      </c>
    </row>
    <row r="14" spans="1:5" ht="15.75" x14ac:dyDescent="0.25">
      <c r="A14" s="15" t="s">
        <v>1</v>
      </c>
      <c r="B14" s="16">
        <v>60</v>
      </c>
      <c r="C14" s="16">
        <f>D14-B14</f>
        <v>15</v>
      </c>
      <c r="D14" s="34">
        <v>75</v>
      </c>
    </row>
    <row r="15" spans="1:5" ht="15.75" customHeight="1" x14ac:dyDescent="0.25">
      <c r="A15" s="15" t="s">
        <v>57</v>
      </c>
      <c r="B15" s="16">
        <v>450</v>
      </c>
      <c r="C15" s="16">
        <f>D15-B15</f>
        <v>10</v>
      </c>
      <c r="D15" s="34">
        <v>460</v>
      </c>
    </row>
    <row r="16" spans="1:5" ht="15.75" customHeight="1" x14ac:dyDescent="0.25">
      <c r="A16" s="15" t="s">
        <v>54</v>
      </c>
      <c r="B16" s="16">
        <v>94</v>
      </c>
      <c r="C16" s="16">
        <f t="shared" ref="C16:C44" si="0">D16-B16</f>
        <v>3</v>
      </c>
      <c r="D16" s="34">
        <v>97</v>
      </c>
    </row>
    <row r="17" spans="1:4" s="23" customFormat="1" ht="17.25" customHeight="1" x14ac:dyDescent="0.25">
      <c r="A17" s="15" t="s">
        <v>55</v>
      </c>
      <c r="B17" s="16">
        <v>106</v>
      </c>
      <c r="C17" s="16">
        <f t="shared" si="0"/>
        <v>0</v>
      </c>
      <c r="D17" s="34">
        <v>106</v>
      </c>
    </row>
    <row r="18" spans="1:4" s="23" customFormat="1" ht="15" customHeight="1" x14ac:dyDescent="0.25">
      <c r="A18" s="15" t="s">
        <v>56</v>
      </c>
      <c r="B18" s="16">
        <v>10</v>
      </c>
      <c r="C18" s="16">
        <f t="shared" si="0"/>
        <v>0</v>
      </c>
      <c r="D18" s="34">
        <v>10</v>
      </c>
    </row>
    <row r="19" spans="1:4" s="23" customFormat="1" ht="15" customHeight="1" x14ac:dyDescent="0.25">
      <c r="A19" s="15" t="s">
        <v>2</v>
      </c>
      <c r="B19" s="16">
        <v>29</v>
      </c>
      <c r="C19" s="16">
        <f t="shared" si="0"/>
        <v>1</v>
      </c>
      <c r="D19" s="34">
        <v>30</v>
      </c>
    </row>
    <row r="20" spans="1:4" s="23" customFormat="1" ht="15.75" x14ac:dyDescent="0.25">
      <c r="A20" s="15" t="s">
        <v>63</v>
      </c>
      <c r="B20" s="16">
        <v>160</v>
      </c>
      <c r="C20" s="16">
        <f t="shared" si="0"/>
        <v>0</v>
      </c>
      <c r="D20" s="34">
        <v>160</v>
      </c>
    </row>
    <row r="21" spans="1:4" s="23" customFormat="1" ht="15.75" x14ac:dyDescent="0.25">
      <c r="A21" s="15" t="s">
        <v>34</v>
      </c>
      <c r="B21" s="16">
        <v>38</v>
      </c>
      <c r="C21" s="16">
        <f t="shared" si="0"/>
        <v>4</v>
      </c>
      <c r="D21" s="34">
        <v>42</v>
      </c>
    </row>
    <row r="22" spans="1:4" s="23" customFormat="1" ht="15.75" x14ac:dyDescent="0.25">
      <c r="A22" s="15" t="s">
        <v>14</v>
      </c>
      <c r="B22" s="16">
        <v>90</v>
      </c>
      <c r="C22" s="16">
        <f t="shared" si="0"/>
        <v>0</v>
      </c>
      <c r="D22" s="34">
        <v>90</v>
      </c>
    </row>
    <row r="23" spans="1:4" s="23" customFormat="1" ht="15.75" x14ac:dyDescent="0.25">
      <c r="A23" s="15" t="s">
        <v>16</v>
      </c>
      <c r="B23" s="16">
        <v>151</v>
      </c>
      <c r="C23" s="16">
        <f t="shared" si="0"/>
        <v>0</v>
      </c>
      <c r="D23" s="34">
        <v>151</v>
      </c>
    </row>
    <row r="24" spans="1:4" s="23" customFormat="1" ht="15.75" x14ac:dyDescent="0.25">
      <c r="A24" s="15" t="s">
        <v>15</v>
      </c>
      <c r="B24" s="16">
        <v>117</v>
      </c>
      <c r="C24" s="16">
        <f t="shared" si="0"/>
        <v>2.2999999999999972</v>
      </c>
      <c r="D24" s="34">
        <v>119.3</v>
      </c>
    </row>
    <row r="25" spans="1:4" s="23" customFormat="1" ht="15.75" x14ac:dyDescent="0.25">
      <c r="A25" s="15" t="s">
        <v>17</v>
      </c>
      <c r="B25" s="16">
        <v>147</v>
      </c>
      <c r="C25" s="16">
        <f t="shared" si="0"/>
        <v>5</v>
      </c>
      <c r="D25" s="34">
        <v>152</v>
      </c>
    </row>
    <row r="26" spans="1:4" s="23" customFormat="1" ht="15.75" x14ac:dyDescent="0.25">
      <c r="A26" s="15" t="s">
        <v>12</v>
      </c>
      <c r="B26" s="16">
        <v>235</v>
      </c>
      <c r="C26" s="16">
        <f t="shared" si="0"/>
        <v>-122</v>
      </c>
      <c r="D26" s="34">
        <v>113</v>
      </c>
    </row>
    <row r="27" spans="1:4" s="23" customFormat="1" ht="15.75" x14ac:dyDescent="0.25">
      <c r="A27" s="15" t="s">
        <v>69</v>
      </c>
      <c r="B27" s="16">
        <v>0</v>
      </c>
      <c r="C27" s="16">
        <f t="shared" si="0"/>
        <v>139</v>
      </c>
      <c r="D27" s="34">
        <v>139</v>
      </c>
    </row>
    <row r="28" spans="1:4" s="23" customFormat="1" ht="15.75" x14ac:dyDescent="0.25">
      <c r="A28" s="15" t="s">
        <v>18</v>
      </c>
      <c r="B28" s="16">
        <v>116</v>
      </c>
      <c r="C28" s="16">
        <f t="shared" si="0"/>
        <v>0</v>
      </c>
      <c r="D28" s="34">
        <v>116</v>
      </c>
    </row>
    <row r="29" spans="1:4" s="23" customFormat="1" ht="15.75" x14ac:dyDescent="0.25">
      <c r="A29" s="15" t="s">
        <v>13</v>
      </c>
      <c r="B29" s="16">
        <v>130</v>
      </c>
      <c r="C29" s="16">
        <f t="shared" si="0"/>
        <v>0</v>
      </c>
      <c r="D29" s="34">
        <v>130</v>
      </c>
    </row>
    <row r="30" spans="1:4" s="23" customFormat="1" ht="15.75" x14ac:dyDescent="0.25">
      <c r="A30" s="15" t="s">
        <v>49</v>
      </c>
      <c r="B30" s="16">
        <v>165</v>
      </c>
      <c r="C30" s="16">
        <f t="shared" si="0"/>
        <v>0</v>
      </c>
      <c r="D30" s="34">
        <v>165</v>
      </c>
    </row>
    <row r="31" spans="1:4" s="23" customFormat="1" ht="15.75" x14ac:dyDescent="0.25">
      <c r="A31" s="15" t="s">
        <v>20</v>
      </c>
      <c r="B31" s="16">
        <v>97</v>
      </c>
      <c r="C31" s="16">
        <f t="shared" si="0"/>
        <v>0</v>
      </c>
      <c r="D31" s="34">
        <v>97</v>
      </c>
    </row>
    <row r="32" spans="1:4" s="23" customFormat="1" ht="15.75" x14ac:dyDescent="0.25">
      <c r="A32" s="15" t="s">
        <v>21</v>
      </c>
      <c r="B32" s="16">
        <v>36</v>
      </c>
      <c r="C32" s="16">
        <f t="shared" si="0"/>
        <v>2</v>
      </c>
      <c r="D32" s="34">
        <v>38</v>
      </c>
    </row>
    <row r="33" spans="1:4" s="23" customFormat="1" ht="15.75" x14ac:dyDescent="0.25">
      <c r="A33" s="15" t="s">
        <v>19</v>
      </c>
      <c r="B33" s="16">
        <v>34</v>
      </c>
      <c r="C33" s="16">
        <f t="shared" si="0"/>
        <v>1</v>
      </c>
      <c r="D33" s="34">
        <v>35</v>
      </c>
    </row>
    <row r="34" spans="1:4" s="23" customFormat="1" ht="15.75" x14ac:dyDescent="0.25">
      <c r="A34" s="15" t="s">
        <v>23</v>
      </c>
      <c r="B34" s="16">
        <v>92.6</v>
      </c>
      <c r="C34" s="16">
        <f t="shared" si="0"/>
        <v>1.5</v>
      </c>
      <c r="D34" s="34">
        <v>94.1</v>
      </c>
    </row>
    <row r="35" spans="1:4" s="23" customFormat="1" ht="15.75" x14ac:dyDescent="0.25">
      <c r="A35" s="15" t="s">
        <v>31</v>
      </c>
      <c r="B35" s="16">
        <v>164</v>
      </c>
      <c r="C35" s="16">
        <f t="shared" si="0"/>
        <v>11</v>
      </c>
      <c r="D35" s="34">
        <v>175</v>
      </c>
    </row>
    <row r="36" spans="1:4" s="23" customFormat="1" ht="15.75" x14ac:dyDescent="0.25">
      <c r="A36" s="15" t="s">
        <v>30</v>
      </c>
      <c r="B36" s="16">
        <v>77</v>
      </c>
      <c r="C36" s="16">
        <f t="shared" si="0"/>
        <v>0</v>
      </c>
      <c r="D36" s="34">
        <v>77</v>
      </c>
    </row>
    <row r="37" spans="1:4" s="23" customFormat="1" ht="15.75" x14ac:dyDescent="0.25">
      <c r="A37" s="15" t="s">
        <v>58</v>
      </c>
      <c r="B37" s="16">
        <v>103</v>
      </c>
      <c r="C37" s="16">
        <f t="shared" si="0"/>
        <v>1</v>
      </c>
      <c r="D37" s="34">
        <v>104</v>
      </c>
    </row>
    <row r="38" spans="1:4" s="23" customFormat="1" ht="15.75" x14ac:dyDescent="0.25">
      <c r="A38" s="15" t="s">
        <v>24</v>
      </c>
      <c r="B38" s="16">
        <v>40</v>
      </c>
      <c r="C38" s="16">
        <f t="shared" si="0"/>
        <v>1</v>
      </c>
      <c r="D38" s="34">
        <v>41</v>
      </c>
    </row>
    <row r="39" spans="1:4" s="23" customFormat="1" ht="15.75" x14ac:dyDescent="0.25">
      <c r="A39" s="15" t="s">
        <v>35</v>
      </c>
      <c r="B39" s="16">
        <v>84</v>
      </c>
      <c r="C39" s="16">
        <f t="shared" si="0"/>
        <v>0</v>
      </c>
      <c r="D39" s="34">
        <v>84</v>
      </c>
    </row>
    <row r="40" spans="1:4" s="23" customFormat="1" ht="15.75" x14ac:dyDescent="0.25">
      <c r="A40" s="15" t="s">
        <v>26</v>
      </c>
      <c r="B40" s="16">
        <v>38</v>
      </c>
      <c r="C40" s="16">
        <f t="shared" si="0"/>
        <v>0</v>
      </c>
      <c r="D40" s="34">
        <v>38</v>
      </c>
    </row>
    <row r="41" spans="1:4" s="23" customFormat="1" ht="15.75" x14ac:dyDescent="0.25">
      <c r="A41" s="15" t="s">
        <v>22</v>
      </c>
      <c r="B41" s="16">
        <v>102</v>
      </c>
      <c r="C41" s="16">
        <f t="shared" si="0"/>
        <v>0</v>
      </c>
      <c r="D41" s="35">
        <v>102</v>
      </c>
    </row>
    <row r="42" spans="1:4" s="23" customFormat="1" ht="15.75" x14ac:dyDescent="0.25">
      <c r="A42" s="15" t="s">
        <v>32</v>
      </c>
      <c r="B42" s="16">
        <v>54</v>
      </c>
      <c r="C42" s="16">
        <f t="shared" si="0"/>
        <v>0</v>
      </c>
      <c r="D42" s="34">
        <v>54</v>
      </c>
    </row>
    <row r="43" spans="1:4" s="23" customFormat="1" ht="15.75" x14ac:dyDescent="0.25">
      <c r="A43" s="15" t="s">
        <v>29</v>
      </c>
      <c r="B43" s="16">
        <v>53.6</v>
      </c>
      <c r="C43" s="16">
        <f t="shared" si="0"/>
        <v>2</v>
      </c>
      <c r="D43" s="34">
        <v>55.6</v>
      </c>
    </row>
    <row r="44" spans="1:4" s="23" customFormat="1" ht="15.75" x14ac:dyDescent="0.25">
      <c r="A44" s="15" t="s">
        <v>25</v>
      </c>
      <c r="B44" s="16">
        <v>66</v>
      </c>
      <c r="C44" s="16">
        <f t="shared" si="0"/>
        <v>3</v>
      </c>
      <c r="D44" s="34">
        <v>69</v>
      </c>
    </row>
    <row r="45" spans="1:4" s="23" customFormat="1" ht="15.75" x14ac:dyDescent="0.25">
      <c r="A45" s="15" t="s">
        <v>36</v>
      </c>
      <c r="B45" s="16">
        <v>114</v>
      </c>
      <c r="C45" s="20">
        <f t="shared" ref="C45:C50" si="1">D45-B45</f>
        <v>0</v>
      </c>
      <c r="D45" s="34">
        <v>114</v>
      </c>
    </row>
    <row r="46" spans="1:4" s="23" customFormat="1" ht="15.75" x14ac:dyDescent="0.25">
      <c r="A46" s="15" t="s">
        <v>27</v>
      </c>
      <c r="B46" s="16">
        <v>110</v>
      </c>
      <c r="C46" s="20">
        <f t="shared" si="1"/>
        <v>2</v>
      </c>
      <c r="D46" s="34">
        <v>112</v>
      </c>
    </row>
    <row r="47" spans="1:4" s="23" customFormat="1" ht="15.75" x14ac:dyDescent="0.25">
      <c r="A47" s="15" t="s">
        <v>28</v>
      </c>
      <c r="B47" s="16">
        <v>144</v>
      </c>
      <c r="C47" s="20">
        <f t="shared" si="1"/>
        <v>1</v>
      </c>
      <c r="D47" s="34">
        <v>145</v>
      </c>
    </row>
    <row r="48" spans="1:4" s="23" customFormat="1" ht="15.75" x14ac:dyDescent="0.25">
      <c r="A48" s="31" t="s">
        <v>52</v>
      </c>
      <c r="B48" s="16">
        <v>119.5</v>
      </c>
      <c r="C48" s="20">
        <f t="shared" si="1"/>
        <v>10.5</v>
      </c>
      <c r="D48" s="34">
        <v>130</v>
      </c>
    </row>
    <row r="49" spans="1:4" s="23" customFormat="1" ht="15.75" x14ac:dyDescent="0.25">
      <c r="A49" s="15" t="s">
        <v>33</v>
      </c>
      <c r="B49" s="16">
        <v>176</v>
      </c>
      <c r="C49" s="20">
        <f t="shared" si="1"/>
        <v>2.5</v>
      </c>
      <c r="D49" s="34">
        <v>178.5</v>
      </c>
    </row>
    <row r="50" spans="1:4" ht="15.75" x14ac:dyDescent="0.25">
      <c r="A50" s="15" t="s">
        <v>39</v>
      </c>
      <c r="B50" s="16">
        <v>462.5</v>
      </c>
      <c r="C50" s="20">
        <f t="shared" si="1"/>
        <v>-3.6999999999999886</v>
      </c>
      <c r="D50" s="28">
        <v>458.8</v>
      </c>
    </row>
    <row r="51" spans="1:4" ht="15.75" x14ac:dyDescent="0.25">
      <c r="A51" s="15" t="s">
        <v>67</v>
      </c>
      <c r="B51" s="16">
        <v>53</v>
      </c>
      <c r="C51" s="20">
        <f t="shared" ref="C51:C66" si="2">D51-B51</f>
        <v>0</v>
      </c>
      <c r="D51" s="28">
        <v>53</v>
      </c>
    </row>
    <row r="52" spans="1:4" ht="15.75" x14ac:dyDescent="0.25">
      <c r="A52" s="15" t="s">
        <v>3</v>
      </c>
      <c r="B52" s="16">
        <v>75</v>
      </c>
      <c r="C52" s="20">
        <f t="shared" si="2"/>
        <v>0</v>
      </c>
      <c r="D52" s="28">
        <v>75</v>
      </c>
    </row>
    <row r="53" spans="1:4" ht="15.75" x14ac:dyDescent="0.25">
      <c r="A53" s="15" t="s">
        <v>4</v>
      </c>
      <c r="B53" s="16">
        <v>185</v>
      </c>
      <c r="C53" s="20">
        <f t="shared" si="2"/>
        <v>0</v>
      </c>
      <c r="D53" s="28">
        <v>185</v>
      </c>
    </row>
    <row r="54" spans="1:4" ht="15.75" x14ac:dyDescent="0.25">
      <c r="A54" s="15" t="s">
        <v>5</v>
      </c>
      <c r="B54" s="16">
        <v>50</v>
      </c>
      <c r="C54" s="20">
        <f t="shared" si="2"/>
        <v>0</v>
      </c>
      <c r="D54" s="28">
        <v>50</v>
      </c>
    </row>
    <row r="55" spans="1:4" ht="15.75" x14ac:dyDescent="0.25">
      <c r="A55" s="15" t="s">
        <v>60</v>
      </c>
      <c r="B55" s="16">
        <v>35</v>
      </c>
      <c r="C55" s="20">
        <f t="shared" si="2"/>
        <v>0</v>
      </c>
      <c r="D55" s="28">
        <v>35</v>
      </c>
    </row>
    <row r="56" spans="1:4" ht="15.75" x14ac:dyDescent="0.25">
      <c r="A56" s="15" t="s">
        <v>6</v>
      </c>
      <c r="B56" s="16">
        <v>68</v>
      </c>
      <c r="C56" s="20">
        <f t="shared" si="2"/>
        <v>0</v>
      </c>
      <c r="D56" s="28">
        <v>68</v>
      </c>
    </row>
    <row r="57" spans="1:4" ht="15.75" x14ac:dyDescent="0.25">
      <c r="A57" s="15" t="s">
        <v>61</v>
      </c>
      <c r="B57" s="16">
        <v>40</v>
      </c>
      <c r="C57" s="20">
        <f t="shared" si="2"/>
        <v>0</v>
      </c>
      <c r="D57" s="28">
        <v>40</v>
      </c>
    </row>
    <row r="58" spans="1:4" ht="15.75" x14ac:dyDescent="0.25">
      <c r="A58" s="15" t="s">
        <v>7</v>
      </c>
      <c r="B58" s="16">
        <v>125</v>
      </c>
      <c r="C58" s="20">
        <f t="shared" si="2"/>
        <v>0</v>
      </c>
      <c r="D58" s="28">
        <v>125</v>
      </c>
    </row>
    <row r="59" spans="1:4" ht="15.75" x14ac:dyDescent="0.25">
      <c r="A59" s="15" t="s">
        <v>40</v>
      </c>
      <c r="B59" s="16">
        <v>103</v>
      </c>
      <c r="C59" s="20">
        <f t="shared" si="2"/>
        <v>0</v>
      </c>
      <c r="D59" s="28">
        <v>103</v>
      </c>
    </row>
    <row r="60" spans="1:4" ht="15.75" x14ac:dyDescent="0.25">
      <c r="A60" s="15" t="s">
        <v>59</v>
      </c>
      <c r="B60" s="16">
        <v>73</v>
      </c>
      <c r="C60" s="20">
        <f t="shared" si="2"/>
        <v>0</v>
      </c>
      <c r="D60" s="28">
        <v>73</v>
      </c>
    </row>
    <row r="61" spans="1:4" ht="15.75" x14ac:dyDescent="0.25">
      <c r="A61" s="15" t="s">
        <v>65</v>
      </c>
      <c r="B61" s="16">
        <v>133</v>
      </c>
      <c r="C61" s="20">
        <f t="shared" si="2"/>
        <v>0</v>
      </c>
      <c r="D61" s="28">
        <v>133</v>
      </c>
    </row>
    <row r="62" spans="1:4" ht="15.75" x14ac:dyDescent="0.25">
      <c r="A62" s="15" t="s">
        <v>8</v>
      </c>
      <c r="B62" s="16">
        <v>119.5</v>
      </c>
      <c r="C62" s="20">
        <f t="shared" si="2"/>
        <v>1</v>
      </c>
      <c r="D62" s="28">
        <v>120.5</v>
      </c>
    </row>
    <row r="63" spans="1:4" ht="15.75" x14ac:dyDescent="0.25">
      <c r="A63" s="15" t="s">
        <v>9</v>
      </c>
      <c r="B63" s="16">
        <v>73</v>
      </c>
      <c r="C63" s="20">
        <f t="shared" si="2"/>
        <v>0</v>
      </c>
      <c r="D63" s="28">
        <v>73</v>
      </c>
    </row>
    <row r="64" spans="1:4" ht="15.75" x14ac:dyDescent="0.25">
      <c r="A64" s="15" t="s">
        <v>66</v>
      </c>
      <c r="B64" s="16">
        <v>35</v>
      </c>
      <c r="C64" s="20">
        <f t="shared" si="2"/>
        <v>0</v>
      </c>
      <c r="D64" s="28">
        <v>35</v>
      </c>
    </row>
    <row r="65" spans="1:4" ht="15.75" x14ac:dyDescent="0.25">
      <c r="A65" s="15" t="s">
        <v>10</v>
      </c>
      <c r="B65" s="16">
        <v>17</v>
      </c>
      <c r="C65" s="20">
        <f t="shared" si="2"/>
        <v>1</v>
      </c>
      <c r="D65" s="28">
        <v>18</v>
      </c>
    </row>
    <row r="66" spans="1:4" ht="15.75" x14ac:dyDescent="0.25">
      <c r="A66" s="15" t="s">
        <v>62</v>
      </c>
      <c r="B66" s="16">
        <v>58</v>
      </c>
      <c r="C66" s="20">
        <f t="shared" si="2"/>
        <v>0</v>
      </c>
      <c r="D66" s="28">
        <v>58</v>
      </c>
    </row>
    <row r="67" spans="1:4" ht="15.75" x14ac:dyDescent="0.25">
      <c r="A67" s="15" t="s">
        <v>37</v>
      </c>
      <c r="B67" s="20">
        <v>325</v>
      </c>
      <c r="C67" s="20">
        <v>0</v>
      </c>
      <c r="D67" s="28">
        <v>325</v>
      </c>
    </row>
    <row r="68" spans="1:4" ht="15.75" customHeight="1" thickBot="1" x14ac:dyDescent="0.3">
      <c r="A68" s="32" t="s">
        <v>11</v>
      </c>
      <c r="B68" s="17">
        <v>176</v>
      </c>
      <c r="C68" s="17">
        <v>6</v>
      </c>
      <c r="D68" s="36">
        <v>182</v>
      </c>
    </row>
    <row r="69" spans="1:4" ht="12.75" customHeight="1" x14ac:dyDescent="0.25">
      <c r="A69" s="26" t="s">
        <v>70</v>
      </c>
      <c r="B69" s="27"/>
      <c r="C69" s="27"/>
      <c r="D69" s="27"/>
    </row>
    <row r="70" spans="1:4" ht="20.25" customHeight="1" x14ac:dyDescent="0.25">
      <c r="A70" s="9"/>
      <c r="B70" s="27"/>
      <c r="C70" s="27"/>
      <c r="D70" s="27"/>
    </row>
    <row r="71" spans="1:4" s="29" customFormat="1" ht="20.25" customHeight="1" thickBot="1" x14ac:dyDescent="0.3">
      <c r="A71" s="9"/>
      <c r="B71" s="27"/>
      <c r="C71" s="27"/>
      <c r="D71" s="90" t="s">
        <v>80</v>
      </c>
    </row>
    <row r="72" spans="1:4" ht="15.75" customHeight="1" x14ac:dyDescent="0.2">
      <c r="A72" s="96"/>
      <c r="B72" s="12" t="s">
        <v>71</v>
      </c>
      <c r="C72" s="104" t="s">
        <v>81</v>
      </c>
      <c r="D72" s="104" t="s">
        <v>88</v>
      </c>
    </row>
    <row r="73" spans="1:4" ht="14.25" x14ac:dyDescent="0.2">
      <c r="A73" s="97"/>
      <c r="B73" s="13" t="s">
        <v>68</v>
      </c>
      <c r="C73" s="105"/>
      <c r="D73" s="105"/>
    </row>
    <row r="74" spans="1:4" ht="15" thickBot="1" x14ac:dyDescent="0.25">
      <c r="A74" s="98"/>
      <c r="B74" s="14" t="s">
        <v>72</v>
      </c>
      <c r="C74" s="106"/>
      <c r="D74" s="106"/>
    </row>
    <row r="75" spans="1:4" ht="15.75" x14ac:dyDescent="0.25">
      <c r="A75" s="15" t="s">
        <v>38</v>
      </c>
      <c r="B75" s="20">
        <v>2520</v>
      </c>
      <c r="C75" s="20">
        <v>0</v>
      </c>
      <c r="D75" s="20">
        <v>2520</v>
      </c>
    </row>
    <row r="76" spans="1:4" ht="16.5" thickBot="1" x14ac:dyDescent="0.3">
      <c r="A76" s="21" t="s">
        <v>74</v>
      </c>
      <c r="B76" s="8">
        <v>2153</v>
      </c>
      <c r="C76" s="8">
        <v>4</v>
      </c>
      <c r="D76" s="8">
        <v>2157</v>
      </c>
    </row>
    <row r="77" spans="1:4" x14ac:dyDescent="0.2">
      <c r="A77" s="91" t="s">
        <v>73</v>
      </c>
      <c r="B77" s="18"/>
      <c r="C77" s="22"/>
      <c r="D77" s="22"/>
    </row>
    <row r="78" spans="1:4" x14ac:dyDescent="0.2">
      <c r="B78" s="6"/>
      <c r="C78" s="7"/>
      <c r="D78" s="7"/>
    </row>
    <row r="79" spans="1:4" x14ac:dyDescent="0.2">
      <c r="A79" s="4"/>
      <c r="B79" s="6"/>
      <c r="C79" s="7"/>
      <c r="D79" s="7"/>
    </row>
    <row r="80" spans="1:4" x14ac:dyDescent="0.2">
      <c r="A80" s="4"/>
      <c r="B80" s="6"/>
      <c r="C80" s="7"/>
      <c r="D80" s="7"/>
    </row>
    <row r="81" spans="1:4" x14ac:dyDescent="0.2">
      <c r="A81" s="4"/>
      <c r="B81" s="6"/>
      <c r="C81" s="7"/>
      <c r="D81" s="7"/>
    </row>
    <row r="82" spans="1:4" x14ac:dyDescent="0.2">
      <c r="A82" s="4"/>
      <c r="B82" s="6"/>
      <c r="C82" s="7"/>
      <c r="D82" s="7"/>
    </row>
    <row r="83" spans="1:4" x14ac:dyDescent="0.2">
      <c r="A83" s="4"/>
      <c r="B83" s="4"/>
    </row>
    <row r="84" spans="1:4" ht="15" x14ac:dyDescent="0.2">
      <c r="A84" s="3"/>
      <c r="B84" s="2"/>
    </row>
    <row r="85" spans="1:4" ht="15" x14ac:dyDescent="0.2">
      <c r="A85" s="1"/>
      <c r="B85" s="2"/>
    </row>
    <row r="86" spans="1:4" ht="15" x14ac:dyDescent="0.2">
      <c r="A86" s="1"/>
      <c r="B86" s="2"/>
    </row>
    <row r="87" spans="1:4" ht="15" x14ac:dyDescent="0.2">
      <c r="A87" s="1"/>
      <c r="B87" s="2"/>
    </row>
    <row r="88" spans="1:4" ht="15" x14ac:dyDescent="0.2">
      <c r="A88" s="1"/>
      <c r="B88" s="2"/>
    </row>
    <row r="101" spans="1:2" ht="15" x14ac:dyDescent="0.2">
      <c r="A101" s="1"/>
      <c r="B101" s="2"/>
    </row>
    <row r="102" spans="1:2" ht="15" x14ac:dyDescent="0.2">
      <c r="A102" s="1"/>
      <c r="B102" s="2"/>
    </row>
    <row r="103" spans="1:2" ht="15" x14ac:dyDescent="0.2">
      <c r="A103" s="1"/>
      <c r="B103" s="2"/>
    </row>
    <row r="104" spans="1:2" ht="15" x14ac:dyDescent="0.2">
      <c r="A104" s="1"/>
      <c r="B104" s="2"/>
    </row>
    <row r="105" spans="1:2" ht="15" x14ac:dyDescent="0.2">
      <c r="A105" s="1"/>
      <c r="B105" s="2"/>
    </row>
    <row r="106" spans="1:2" ht="15" x14ac:dyDescent="0.2">
      <c r="A106" s="1"/>
      <c r="B106" s="2"/>
    </row>
    <row r="107" spans="1:2" ht="15" x14ac:dyDescent="0.2">
      <c r="A107" s="1"/>
      <c r="B107" s="2"/>
    </row>
    <row r="108" spans="1:2" ht="15" x14ac:dyDescent="0.2">
      <c r="A108" s="1"/>
      <c r="B108" s="2"/>
    </row>
  </sheetData>
  <mergeCells count="8">
    <mergeCell ref="A72:A74"/>
    <mergeCell ref="A3:D4"/>
    <mergeCell ref="A6:D6"/>
    <mergeCell ref="A8:A10"/>
    <mergeCell ref="C8:C10"/>
    <mergeCell ref="C72:C74"/>
    <mergeCell ref="D8:D10"/>
    <mergeCell ref="D72:D74"/>
  </mergeCells>
  <phoneticPr fontId="0" type="noConversion"/>
  <pageMargins left="0.78740157480314965" right="0.59055118110236227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A3" sqref="A3"/>
    </sheetView>
  </sheetViews>
  <sheetFormatPr defaultRowHeight="12.75" x14ac:dyDescent="0.2"/>
  <cols>
    <col min="1" max="1" width="36.85546875" style="39" customWidth="1"/>
    <col min="2" max="2" width="16.140625" style="39" customWidth="1"/>
    <col min="3" max="3" width="15" style="39" customWidth="1"/>
    <col min="4" max="4" width="16.140625" style="48" hidden="1" customWidth="1"/>
    <col min="5" max="5" width="15" style="39" customWidth="1"/>
    <col min="6" max="6" width="16.140625" style="39" customWidth="1"/>
    <col min="7" max="16384" width="9.140625" style="39"/>
  </cols>
  <sheetData>
    <row r="1" spans="1:8" ht="18.75" x14ac:dyDescent="0.3">
      <c r="A1" s="107"/>
      <c r="B1" s="107"/>
      <c r="C1" s="107"/>
      <c r="D1" s="107"/>
      <c r="E1" s="107"/>
    </row>
    <row r="2" spans="1:8" ht="15.75" x14ac:dyDescent="0.25">
      <c r="A2" s="111" t="s">
        <v>85</v>
      </c>
      <c r="B2" s="111"/>
      <c r="C2" s="111"/>
      <c r="D2" s="111"/>
      <c r="E2" s="111"/>
      <c r="F2" s="111"/>
    </row>
    <row r="3" spans="1:8" ht="16.5" thickBot="1" x14ac:dyDescent="0.3">
      <c r="A3" s="40"/>
      <c r="B3" s="40"/>
      <c r="C3" s="41"/>
      <c r="D3" s="42" t="s">
        <v>41</v>
      </c>
      <c r="F3" s="92" t="s">
        <v>41</v>
      </c>
    </row>
    <row r="4" spans="1:8" ht="14.25" customHeight="1" x14ac:dyDescent="0.2">
      <c r="A4" s="108" t="s">
        <v>42</v>
      </c>
      <c r="B4" s="49" t="s">
        <v>71</v>
      </c>
      <c r="C4" s="104" t="s">
        <v>81</v>
      </c>
      <c r="D4" s="51" t="s">
        <v>0</v>
      </c>
      <c r="E4" s="50" t="s">
        <v>79</v>
      </c>
      <c r="F4" s="104" t="s">
        <v>88</v>
      </c>
    </row>
    <row r="5" spans="1:8" ht="14.25" x14ac:dyDescent="0.2">
      <c r="A5" s="109"/>
      <c r="B5" s="52" t="s">
        <v>68</v>
      </c>
      <c r="C5" s="105"/>
      <c r="D5" s="54" t="s">
        <v>75</v>
      </c>
      <c r="E5" s="94" t="s">
        <v>76</v>
      </c>
      <c r="F5" s="105"/>
    </row>
    <row r="6" spans="1:8" ht="14.25" customHeight="1" thickBot="1" x14ac:dyDescent="0.25">
      <c r="A6" s="110"/>
      <c r="B6" s="55" t="s">
        <v>72</v>
      </c>
      <c r="C6" s="106"/>
      <c r="D6" s="56" t="s">
        <v>78</v>
      </c>
      <c r="E6" s="53" t="s">
        <v>77</v>
      </c>
      <c r="F6" s="106"/>
    </row>
    <row r="7" spans="1:8" ht="15.75" x14ac:dyDescent="0.25">
      <c r="A7" s="57" t="s">
        <v>64</v>
      </c>
      <c r="B7" s="58">
        <v>96495.6</v>
      </c>
      <c r="C7" s="58">
        <v>1216.4000000000001</v>
      </c>
      <c r="D7" s="59">
        <v>97712</v>
      </c>
      <c r="E7" s="58">
        <v>1788.1</v>
      </c>
      <c r="F7" s="60">
        <f>D7+E7</f>
        <v>99500.1</v>
      </c>
      <c r="H7" s="43"/>
    </row>
    <row r="8" spans="1:8" ht="15.75" x14ac:dyDescent="0.25">
      <c r="A8" s="61" t="s">
        <v>82</v>
      </c>
      <c r="B8" s="62">
        <v>27341.3</v>
      </c>
      <c r="C8" s="63">
        <f>D8-B8</f>
        <v>1009.7000000000007</v>
      </c>
      <c r="D8" s="64">
        <v>28351</v>
      </c>
      <c r="E8" s="62">
        <v>493.8</v>
      </c>
      <c r="F8" s="62">
        <f t="shared" ref="F8:F64" si="0">D8+E8</f>
        <v>28844.799999999999</v>
      </c>
      <c r="H8" s="43"/>
    </row>
    <row r="9" spans="1:8" ht="15.75" x14ac:dyDescent="0.25">
      <c r="A9" s="61" t="s">
        <v>83</v>
      </c>
      <c r="B9" s="62">
        <v>56527</v>
      </c>
      <c r="C9" s="63">
        <f>D9-B9</f>
        <v>0</v>
      </c>
      <c r="D9" s="64">
        <v>56527</v>
      </c>
      <c r="E9" s="62">
        <v>1125.3</v>
      </c>
      <c r="F9" s="62">
        <f t="shared" si="0"/>
        <v>57652.3</v>
      </c>
      <c r="H9" s="43"/>
    </row>
    <row r="10" spans="1:8" ht="15.75" x14ac:dyDescent="0.25">
      <c r="A10" s="61" t="s">
        <v>1</v>
      </c>
      <c r="B10" s="62">
        <v>24855</v>
      </c>
      <c r="C10" s="63">
        <v>6234</v>
      </c>
      <c r="D10" s="64">
        <v>31089</v>
      </c>
      <c r="E10" s="62">
        <v>846.1</v>
      </c>
      <c r="F10" s="62">
        <f t="shared" si="0"/>
        <v>31935.1</v>
      </c>
      <c r="H10" s="43"/>
    </row>
    <row r="11" spans="1:8" ht="15.75" x14ac:dyDescent="0.25">
      <c r="A11" s="61" t="s">
        <v>84</v>
      </c>
      <c r="B11" s="62">
        <v>215402</v>
      </c>
      <c r="C11" s="63">
        <f>D11-B11</f>
        <v>16789</v>
      </c>
      <c r="D11" s="64">
        <v>232191</v>
      </c>
      <c r="E11" s="62">
        <v>7346</v>
      </c>
      <c r="F11" s="62">
        <f t="shared" si="0"/>
        <v>239537</v>
      </c>
      <c r="H11" s="43"/>
    </row>
    <row r="12" spans="1:8" ht="15.75" x14ac:dyDescent="0.25">
      <c r="A12" s="61" t="s">
        <v>54</v>
      </c>
      <c r="B12" s="62">
        <v>33600</v>
      </c>
      <c r="C12" s="63">
        <f>D12-B12</f>
        <v>1400</v>
      </c>
      <c r="D12" s="64">
        <v>35000</v>
      </c>
      <c r="E12" s="62">
        <f>171.2+546</f>
        <v>717.2</v>
      </c>
      <c r="F12" s="62">
        <f t="shared" si="0"/>
        <v>35717.199999999997</v>
      </c>
      <c r="H12" s="43"/>
    </row>
    <row r="13" spans="1:8" ht="15.75" x14ac:dyDescent="0.25">
      <c r="A13" s="61" t="s">
        <v>55</v>
      </c>
      <c r="B13" s="62">
        <v>35688</v>
      </c>
      <c r="C13" s="63">
        <f>D13-B13</f>
        <v>0</v>
      </c>
      <c r="D13" s="64">
        <v>35688</v>
      </c>
      <c r="E13" s="62">
        <v>1519</v>
      </c>
      <c r="F13" s="62">
        <f t="shared" si="0"/>
        <v>37207</v>
      </c>
      <c r="H13" s="43"/>
    </row>
    <row r="14" spans="1:8" ht="15.75" x14ac:dyDescent="0.25">
      <c r="A14" s="61" t="s">
        <v>56</v>
      </c>
      <c r="B14" s="62">
        <v>3428</v>
      </c>
      <c r="C14" s="63">
        <f>D14-B14</f>
        <v>103.69999999999982</v>
      </c>
      <c r="D14" s="64">
        <v>3531.7</v>
      </c>
      <c r="E14" s="62">
        <v>163</v>
      </c>
      <c r="F14" s="62">
        <f t="shared" si="0"/>
        <v>3694.7</v>
      </c>
      <c r="H14" s="43"/>
    </row>
    <row r="15" spans="1:8" ht="15.75" x14ac:dyDescent="0.25">
      <c r="A15" s="61" t="s">
        <v>44</v>
      </c>
      <c r="B15" s="62">
        <v>9662</v>
      </c>
      <c r="C15" s="63">
        <v>433</v>
      </c>
      <c r="D15" s="64">
        <v>10095</v>
      </c>
      <c r="E15" s="62">
        <f>72+240.5</f>
        <v>312.5</v>
      </c>
      <c r="F15" s="62">
        <f t="shared" si="0"/>
        <v>10407.5</v>
      </c>
      <c r="H15" s="43"/>
    </row>
    <row r="16" spans="1:8" s="44" customFormat="1" ht="15.75" x14ac:dyDescent="0.25">
      <c r="A16" s="61" t="s">
        <v>43</v>
      </c>
      <c r="B16" s="62">
        <v>43157.8</v>
      </c>
      <c r="C16" s="63">
        <f t="shared" ref="C16:C62" si="1">D16-B16</f>
        <v>0</v>
      </c>
      <c r="D16" s="64">
        <v>43157.8</v>
      </c>
      <c r="E16" s="62">
        <f>675+350</f>
        <v>1025</v>
      </c>
      <c r="F16" s="62">
        <f t="shared" si="0"/>
        <v>44182.8</v>
      </c>
      <c r="H16" s="43"/>
    </row>
    <row r="17" spans="1:8" s="44" customFormat="1" ht="15.75" x14ac:dyDescent="0.25">
      <c r="A17" s="61" t="s">
        <v>34</v>
      </c>
      <c r="B17" s="62">
        <v>11184.6</v>
      </c>
      <c r="C17" s="63">
        <f t="shared" si="1"/>
        <v>1008</v>
      </c>
      <c r="D17" s="64">
        <v>12192.6</v>
      </c>
      <c r="E17" s="62">
        <f>234.6+76.6</f>
        <v>311.2</v>
      </c>
      <c r="F17" s="62">
        <f t="shared" si="0"/>
        <v>12503.800000000001</v>
      </c>
      <c r="H17" s="43"/>
    </row>
    <row r="18" spans="1:8" s="44" customFormat="1" ht="15.75" x14ac:dyDescent="0.25">
      <c r="A18" s="61" t="s">
        <v>14</v>
      </c>
      <c r="B18" s="62">
        <v>24412.5</v>
      </c>
      <c r="C18" s="63">
        <f t="shared" si="1"/>
        <v>0</v>
      </c>
      <c r="D18" s="64">
        <v>24412.5</v>
      </c>
      <c r="E18" s="62">
        <f>480+106.7</f>
        <v>586.70000000000005</v>
      </c>
      <c r="F18" s="62">
        <f t="shared" si="0"/>
        <v>24999.200000000001</v>
      </c>
      <c r="H18" s="43"/>
    </row>
    <row r="19" spans="1:8" s="44" customFormat="1" ht="15.75" x14ac:dyDescent="0.25">
      <c r="A19" s="61" t="s">
        <v>45</v>
      </c>
      <c r="B19" s="62">
        <v>39491.4</v>
      </c>
      <c r="C19" s="63">
        <f t="shared" si="1"/>
        <v>0</v>
      </c>
      <c r="D19" s="64">
        <v>39491.4</v>
      </c>
      <c r="E19" s="62">
        <f>859.9+401.8</f>
        <v>1261.7</v>
      </c>
      <c r="F19" s="62">
        <f t="shared" si="0"/>
        <v>40753.1</v>
      </c>
      <c r="H19" s="43"/>
    </row>
    <row r="20" spans="1:8" s="44" customFormat="1" ht="15.75" x14ac:dyDescent="0.25">
      <c r="A20" s="61" t="s">
        <v>15</v>
      </c>
      <c r="B20" s="62">
        <v>32029.4</v>
      </c>
      <c r="C20" s="63">
        <f t="shared" si="1"/>
        <v>0</v>
      </c>
      <c r="D20" s="64">
        <v>32029.4</v>
      </c>
      <c r="E20" s="62">
        <f>480+296</f>
        <v>776</v>
      </c>
      <c r="F20" s="62">
        <f t="shared" si="0"/>
        <v>32805.4</v>
      </c>
      <c r="H20" s="43"/>
    </row>
    <row r="21" spans="1:8" s="44" customFormat="1" ht="15.75" x14ac:dyDescent="0.25">
      <c r="A21" s="61" t="s">
        <v>17</v>
      </c>
      <c r="B21" s="62">
        <v>45939.5</v>
      </c>
      <c r="C21" s="63">
        <f t="shared" si="1"/>
        <v>1445.5999999999985</v>
      </c>
      <c r="D21" s="64">
        <v>47385.1</v>
      </c>
      <c r="E21" s="62">
        <f>602.3+758.1</f>
        <v>1360.4</v>
      </c>
      <c r="F21" s="62">
        <f t="shared" si="0"/>
        <v>48745.5</v>
      </c>
      <c r="H21" s="43"/>
    </row>
    <row r="22" spans="1:8" s="44" customFormat="1" ht="15.75" x14ac:dyDescent="0.25">
      <c r="A22" s="61" t="s">
        <v>46</v>
      </c>
      <c r="B22" s="62">
        <v>61989</v>
      </c>
      <c r="C22" s="63">
        <f t="shared" si="1"/>
        <v>-32181</v>
      </c>
      <c r="D22" s="64">
        <v>29808</v>
      </c>
      <c r="E22" s="62">
        <f>950+518</f>
        <v>1468</v>
      </c>
      <c r="F22" s="62">
        <f t="shared" si="0"/>
        <v>31276</v>
      </c>
      <c r="H22" s="43"/>
    </row>
    <row r="23" spans="1:8" s="44" customFormat="1" ht="15.75" x14ac:dyDescent="0.25">
      <c r="A23" s="61" t="s">
        <v>69</v>
      </c>
      <c r="B23" s="62">
        <v>0</v>
      </c>
      <c r="C23" s="63">
        <f t="shared" si="1"/>
        <v>36663</v>
      </c>
      <c r="D23" s="64">
        <v>36663</v>
      </c>
      <c r="E23" s="62">
        <f>886.2+355</f>
        <v>1241.2</v>
      </c>
      <c r="F23" s="62">
        <f t="shared" si="0"/>
        <v>37904.199999999997</v>
      </c>
      <c r="H23" s="43"/>
    </row>
    <row r="24" spans="1:8" s="44" customFormat="1" ht="15.75" x14ac:dyDescent="0.25">
      <c r="A24" s="61" t="s">
        <v>47</v>
      </c>
      <c r="B24" s="62">
        <v>32612</v>
      </c>
      <c r="C24" s="63">
        <f t="shared" si="1"/>
        <v>0</v>
      </c>
      <c r="D24" s="64">
        <v>32612</v>
      </c>
      <c r="E24" s="62">
        <f>624+299</f>
        <v>923</v>
      </c>
      <c r="F24" s="62">
        <f t="shared" si="0"/>
        <v>33535</v>
      </c>
      <c r="H24" s="43"/>
    </row>
    <row r="25" spans="1:8" s="44" customFormat="1" ht="15.75" x14ac:dyDescent="0.25">
      <c r="A25" s="61" t="s">
        <v>48</v>
      </c>
      <c r="B25" s="62">
        <v>34060</v>
      </c>
      <c r="C25" s="63">
        <f t="shared" si="1"/>
        <v>0</v>
      </c>
      <c r="D25" s="64">
        <v>34060</v>
      </c>
      <c r="E25" s="62">
        <f>864+575</f>
        <v>1439</v>
      </c>
      <c r="F25" s="62">
        <f t="shared" si="0"/>
        <v>35499</v>
      </c>
      <c r="H25" s="43"/>
    </row>
    <row r="26" spans="1:8" s="44" customFormat="1" ht="15.75" x14ac:dyDescent="0.25">
      <c r="A26" s="61" t="s">
        <v>49</v>
      </c>
      <c r="B26" s="62">
        <v>42617</v>
      </c>
      <c r="C26" s="63">
        <f t="shared" si="1"/>
        <v>0</v>
      </c>
      <c r="D26" s="64">
        <v>42617</v>
      </c>
      <c r="E26" s="62">
        <f>592.2+533.7</f>
        <v>1125.9000000000001</v>
      </c>
      <c r="F26" s="62">
        <f t="shared" si="0"/>
        <v>43742.9</v>
      </c>
      <c r="H26" s="43"/>
    </row>
    <row r="27" spans="1:8" s="44" customFormat="1" ht="15.75" x14ac:dyDescent="0.25">
      <c r="A27" s="61" t="s">
        <v>20</v>
      </c>
      <c r="B27" s="62">
        <v>25393.200000000001</v>
      </c>
      <c r="C27" s="63">
        <f t="shared" si="1"/>
        <v>0</v>
      </c>
      <c r="D27" s="64">
        <v>25393.200000000001</v>
      </c>
      <c r="E27" s="62">
        <f>552+184.2</f>
        <v>736.2</v>
      </c>
      <c r="F27" s="62">
        <f t="shared" si="0"/>
        <v>26129.4</v>
      </c>
      <c r="H27" s="43"/>
    </row>
    <row r="28" spans="1:8" s="44" customFormat="1" ht="15.75" x14ac:dyDescent="0.25">
      <c r="A28" s="61" t="s">
        <v>50</v>
      </c>
      <c r="B28" s="62">
        <v>9298</v>
      </c>
      <c r="C28" s="63">
        <f t="shared" si="1"/>
        <v>551.60000000000036</v>
      </c>
      <c r="D28" s="64">
        <v>9849.6</v>
      </c>
      <c r="E28" s="62">
        <f>200.8+122</f>
        <v>322.8</v>
      </c>
      <c r="F28" s="62">
        <f t="shared" si="0"/>
        <v>10172.4</v>
      </c>
      <c r="H28" s="43"/>
    </row>
    <row r="29" spans="1:8" s="44" customFormat="1" ht="15.75" x14ac:dyDescent="0.25">
      <c r="A29" s="61" t="s">
        <v>19</v>
      </c>
      <c r="B29" s="62">
        <v>9061.9</v>
      </c>
      <c r="C29" s="63">
        <f t="shared" si="1"/>
        <v>350</v>
      </c>
      <c r="D29" s="64">
        <v>9411.9</v>
      </c>
      <c r="E29" s="62">
        <f>217+100</f>
        <v>317</v>
      </c>
      <c r="F29" s="62">
        <f t="shared" si="0"/>
        <v>9728.9</v>
      </c>
      <c r="H29" s="43"/>
    </row>
    <row r="30" spans="1:8" s="44" customFormat="1" ht="15.75" x14ac:dyDescent="0.25">
      <c r="A30" s="61" t="s">
        <v>23</v>
      </c>
      <c r="B30" s="65">
        <v>26594</v>
      </c>
      <c r="C30" s="63">
        <f t="shared" si="1"/>
        <v>431</v>
      </c>
      <c r="D30" s="64">
        <v>27025</v>
      </c>
      <c r="E30" s="62">
        <f>356.6+135</f>
        <v>491.6</v>
      </c>
      <c r="F30" s="62">
        <f t="shared" si="0"/>
        <v>27516.6</v>
      </c>
      <c r="H30" s="43"/>
    </row>
    <row r="31" spans="1:8" s="44" customFormat="1" ht="15.75" x14ac:dyDescent="0.25">
      <c r="A31" s="61" t="s">
        <v>31</v>
      </c>
      <c r="B31" s="62">
        <v>42819.199999999997</v>
      </c>
      <c r="C31" s="63">
        <f t="shared" si="1"/>
        <v>2071.8000000000029</v>
      </c>
      <c r="D31" s="64">
        <v>44891</v>
      </c>
      <c r="E31" s="62">
        <f>797.5+167</f>
        <v>964.5</v>
      </c>
      <c r="F31" s="62">
        <f t="shared" si="0"/>
        <v>45855.5</v>
      </c>
      <c r="H31" s="43"/>
    </row>
    <row r="32" spans="1:8" s="44" customFormat="1" ht="15.75" x14ac:dyDescent="0.25">
      <c r="A32" s="61" t="s">
        <v>30</v>
      </c>
      <c r="B32" s="62">
        <v>19787</v>
      </c>
      <c r="C32" s="63">
        <f t="shared" si="1"/>
        <v>171.40000000000146</v>
      </c>
      <c r="D32" s="64">
        <v>19958.400000000001</v>
      </c>
      <c r="E32" s="62">
        <f>415+171</f>
        <v>586</v>
      </c>
      <c r="F32" s="62">
        <f t="shared" si="0"/>
        <v>20544.400000000001</v>
      </c>
      <c r="H32" s="43"/>
    </row>
    <row r="33" spans="1:8" s="44" customFormat="1" ht="15.75" x14ac:dyDescent="0.25">
      <c r="A33" s="61" t="s">
        <v>58</v>
      </c>
      <c r="B33" s="62">
        <v>29085</v>
      </c>
      <c r="C33" s="63">
        <f t="shared" si="1"/>
        <v>325</v>
      </c>
      <c r="D33" s="64">
        <v>29410</v>
      </c>
      <c r="E33" s="62">
        <f>514+269.6</f>
        <v>783.6</v>
      </c>
      <c r="F33" s="62">
        <f t="shared" si="0"/>
        <v>30193.599999999999</v>
      </c>
      <c r="H33" s="43"/>
    </row>
    <row r="34" spans="1:8" s="44" customFormat="1" ht="15.75" x14ac:dyDescent="0.25">
      <c r="A34" s="61" t="s">
        <v>24</v>
      </c>
      <c r="B34" s="62">
        <v>12140</v>
      </c>
      <c r="C34" s="63">
        <f t="shared" si="1"/>
        <v>300</v>
      </c>
      <c r="D34" s="64">
        <v>12440</v>
      </c>
      <c r="E34" s="62">
        <f>270+58</f>
        <v>328</v>
      </c>
      <c r="F34" s="62">
        <f t="shared" si="0"/>
        <v>12768</v>
      </c>
      <c r="H34" s="43"/>
    </row>
    <row r="35" spans="1:8" s="44" customFormat="1" ht="15.75" x14ac:dyDescent="0.25">
      <c r="A35" s="61" t="s">
        <v>35</v>
      </c>
      <c r="B35" s="62">
        <v>22678</v>
      </c>
      <c r="C35" s="63">
        <f t="shared" si="1"/>
        <v>0</v>
      </c>
      <c r="D35" s="64">
        <v>22678</v>
      </c>
      <c r="E35" s="62">
        <f>355+87</f>
        <v>442</v>
      </c>
      <c r="F35" s="62">
        <f t="shared" si="0"/>
        <v>23120</v>
      </c>
      <c r="H35" s="43"/>
    </row>
    <row r="36" spans="1:8" s="44" customFormat="1" ht="15.75" x14ac:dyDescent="0.25">
      <c r="A36" s="61" t="s">
        <v>26</v>
      </c>
      <c r="B36" s="62">
        <v>9944</v>
      </c>
      <c r="C36" s="63">
        <f t="shared" si="1"/>
        <v>0</v>
      </c>
      <c r="D36" s="64">
        <v>9944</v>
      </c>
      <c r="E36" s="62">
        <f>251+89</f>
        <v>340</v>
      </c>
      <c r="F36" s="62">
        <f t="shared" si="0"/>
        <v>10284</v>
      </c>
      <c r="H36" s="43"/>
    </row>
    <row r="37" spans="1:8" s="44" customFormat="1" ht="15.75" x14ac:dyDescent="0.25">
      <c r="A37" s="61" t="s">
        <v>22</v>
      </c>
      <c r="B37" s="62">
        <v>26637.4</v>
      </c>
      <c r="C37" s="63">
        <f t="shared" si="1"/>
        <v>0</v>
      </c>
      <c r="D37" s="64">
        <v>26637.4</v>
      </c>
      <c r="E37" s="62">
        <f>327.7+100.7</f>
        <v>428.4</v>
      </c>
      <c r="F37" s="62">
        <f t="shared" si="0"/>
        <v>27065.800000000003</v>
      </c>
      <c r="H37" s="43"/>
    </row>
    <row r="38" spans="1:8" s="44" customFormat="1" ht="15.75" x14ac:dyDescent="0.25">
      <c r="A38" s="61" t="s">
        <v>32</v>
      </c>
      <c r="B38" s="62">
        <v>16375.9</v>
      </c>
      <c r="C38" s="63">
        <f t="shared" si="1"/>
        <v>0</v>
      </c>
      <c r="D38" s="64">
        <v>16375.9</v>
      </c>
      <c r="E38" s="62">
        <f>312.2+122</f>
        <v>434.2</v>
      </c>
      <c r="F38" s="62">
        <f t="shared" si="0"/>
        <v>16810.099999999999</v>
      </c>
      <c r="H38" s="43"/>
    </row>
    <row r="39" spans="1:8" s="44" customFormat="1" ht="15.75" x14ac:dyDescent="0.25">
      <c r="A39" s="61" t="s">
        <v>29</v>
      </c>
      <c r="B39" s="62">
        <v>14954.2</v>
      </c>
      <c r="C39" s="63">
        <f t="shared" si="1"/>
        <v>557.89999999999964</v>
      </c>
      <c r="D39" s="64">
        <v>15512.1</v>
      </c>
      <c r="E39" s="62">
        <f>342+147</f>
        <v>489</v>
      </c>
      <c r="F39" s="62">
        <f t="shared" si="0"/>
        <v>16001.1</v>
      </c>
      <c r="H39" s="43"/>
    </row>
    <row r="40" spans="1:8" s="44" customFormat="1" ht="15.75" x14ac:dyDescent="0.25">
      <c r="A40" s="61" t="s">
        <v>25</v>
      </c>
      <c r="B40" s="62">
        <v>18391.3</v>
      </c>
      <c r="C40" s="63">
        <f t="shared" si="1"/>
        <v>250.79999999999927</v>
      </c>
      <c r="D40" s="64">
        <v>18642.099999999999</v>
      </c>
      <c r="E40" s="62">
        <f>336+70</f>
        <v>406</v>
      </c>
      <c r="F40" s="62">
        <f t="shared" si="0"/>
        <v>19048.099999999999</v>
      </c>
      <c r="H40" s="43"/>
    </row>
    <row r="41" spans="1:8" s="44" customFormat="1" ht="15.75" x14ac:dyDescent="0.25">
      <c r="A41" s="61" t="s">
        <v>36</v>
      </c>
      <c r="B41" s="62">
        <v>29943.4</v>
      </c>
      <c r="C41" s="63">
        <f t="shared" si="1"/>
        <v>0</v>
      </c>
      <c r="D41" s="64">
        <v>29943.4</v>
      </c>
      <c r="E41" s="62">
        <f>526.8+222</f>
        <v>748.8</v>
      </c>
      <c r="F41" s="62">
        <f t="shared" si="0"/>
        <v>30692.2</v>
      </c>
      <c r="H41" s="43"/>
    </row>
    <row r="42" spans="1:8" s="44" customFormat="1" ht="15.75" x14ac:dyDescent="0.25">
      <c r="A42" s="61" t="s">
        <v>27</v>
      </c>
      <c r="B42" s="62">
        <v>28716</v>
      </c>
      <c r="C42" s="63">
        <f t="shared" si="1"/>
        <v>734</v>
      </c>
      <c r="D42" s="64">
        <v>29450</v>
      </c>
      <c r="E42" s="62">
        <f>640+180</f>
        <v>820</v>
      </c>
      <c r="F42" s="62">
        <f t="shared" si="0"/>
        <v>30270</v>
      </c>
      <c r="H42" s="43"/>
    </row>
    <row r="43" spans="1:8" s="44" customFormat="1" ht="15.75" x14ac:dyDescent="0.25">
      <c r="A43" s="61" t="s">
        <v>51</v>
      </c>
      <c r="B43" s="62">
        <v>37968.400000000001</v>
      </c>
      <c r="C43" s="63">
        <f t="shared" si="1"/>
        <v>95</v>
      </c>
      <c r="D43" s="64">
        <v>38063.4</v>
      </c>
      <c r="E43" s="62">
        <f>739+54</f>
        <v>793</v>
      </c>
      <c r="F43" s="62">
        <f t="shared" si="0"/>
        <v>38856.400000000001</v>
      </c>
      <c r="H43" s="43"/>
    </row>
    <row r="44" spans="1:8" s="44" customFormat="1" ht="15.75" x14ac:dyDescent="0.25">
      <c r="A44" s="61" t="s">
        <v>52</v>
      </c>
      <c r="B44" s="62">
        <v>30495</v>
      </c>
      <c r="C44" s="63">
        <f t="shared" si="1"/>
        <v>3731</v>
      </c>
      <c r="D44" s="64">
        <v>34226</v>
      </c>
      <c r="E44" s="62">
        <f>547.8+302</f>
        <v>849.8</v>
      </c>
      <c r="F44" s="62">
        <f t="shared" si="0"/>
        <v>35075.800000000003</v>
      </c>
      <c r="H44" s="43"/>
    </row>
    <row r="45" spans="1:8" s="44" customFormat="1" ht="15.75" x14ac:dyDescent="0.25">
      <c r="A45" s="61" t="s">
        <v>33</v>
      </c>
      <c r="B45" s="62">
        <v>54686.8</v>
      </c>
      <c r="C45" s="63">
        <f t="shared" si="1"/>
        <v>822</v>
      </c>
      <c r="D45" s="64">
        <v>55508.800000000003</v>
      </c>
      <c r="E45" s="62">
        <f>972+520.3</f>
        <v>1492.3</v>
      </c>
      <c r="F45" s="62">
        <f t="shared" si="0"/>
        <v>57001.100000000006</v>
      </c>
      <c r="H45" s="43"/>
    </row>
    <row r="46" spans="1:8" ht="15.75" x14ac:dyDescent="0.25">
      <c r="A46" s="61" t="s">
        <v>39</v>
      </c>
      <c r="B46" s="66">
        <v>122807</v>
      </c>
      <c r="C46" s="63">
        <f t="shared" si="1"/>
        <v>-873.69999999999709</v>
      </c>
      <c r="D46" s="64">
        <v>121933.3</v>
      </c>
      <c r="E46" s="62">
        <v>3244.1</v>
      </c>
      <c r="F46" s="62">
        <f t="shared" si="0"/>
        <v>125177.40000000001</v>
      </c>
      <c r="H46" s="43"/>
    </row>
    <row r="47" spans="1:8" ht="15.75" x14ac:dyDescent="0.25">
      <c r="A47" s="61" t="s">
        <v>67</v>
      </c>
      <c r="B47" s="66">
        <v>14314</v>
      </c>
      <c r="C47" s="63">
        <f t="shared" si="1"/>
        <v>0</v>
      </c>
      <c r="D47" s="64">
        <v>14314</v>
      </c>
      <c r="E47" s="62">
        <v>352</v>
      </c>
      <c r="F47" s="62">
        <f t="shared" si="0"/>
        <v>14666</v>
      </c>
      <c r="H47" s="43"/>
    </row>
    <row r="48" spans="1:8" ht="16.5" customHeight="1" x14ac:dyDescent="0.25">
      <c r="A48" s="61" t="s">
        <v>3</v>
      </c>
      <c r="B48" s="62">
        <v>19694.599999999999</v>
      </c>
      <c r="C48" s="63">
        <f t="shared" si="1"/>
        <v>0</v>
      </c>
      <c r="D48" s="64">
        <v>19694.599999999999</v>
      </c>
      <c r="E48" s="62">
        <v>393</v>
      </c>
      <c r="F48" s="62">
        <f t="shared" si="0"/>
        <v>20087.599999999999</v>
      </c>
      <c r="H48" s="43"/>
    </row>
    <row r="49" spans="1:8" ht="16.5" customHeight="1" x14ac:dyDescent="0.25">
      <c r="A49" s="61" t="s">
        <v>4</v>
      </c>
      <c r="B49" s="62">
        <v>45884.5</v>
      </c>
      <c r="C49" s="63">
        <f t="shared" si="1"/>
        <v>0</v>
      </c>
      <c r="D49" s="64">
        <v>45884.5</v>
      </c>
      <c r="E49" s="62">
        <v>1044</v>
      </c>
      <c r="F49" s="62">
        <f t="shared" si="0"/>
        <v>46928.5</v>
      </c>
      <c r="H49" s="43"/>
    </row>
    <row r="50" spans="1:8" ht="16.5" customHeight="1" x14ac:dyDescent="0.25">
      <c r="A50" s="61" t="s">
        <v>5</v>
      </c>
      <c r="B50" s="62">
        <v>13910</v>
      </c>
      <c r="C50" s="63">
        <f t="shared" si="1"/>
        <v>0</v>
      </c>
      <c r="D50" s="64">
        <v>13910</v>
      </c>
      <c r="E50" s="62">
        <v>306</v>
      </c>
      <c r="F50" s="62">
        <f t="shared" si="0"/>
        <v>14216</v>
      </c>
      <c r="H50" s="43"/>
    </row>
    <row r="51" spans="1:8" ht="16.5" customHeight="1" x14ac:dyDescent="0.25">
      <c r="A51" s="61" t="s">
        <v>60</v>
      </c>
      <c r="B51" s="62">
        <v>9730</v>
      </c>
      <c r="C51" s="63">
        <f t="shared" si="1"/>
        <v>0</v>
      </c>
      <c r="D51" s="64">
        <v>9730</v>
      </c>
      <c r="E51" s="62">
        <v>231</v>
      </c>
      <c r="F51" s="62">
        <f t="shared" si="0"/>
        <v>9961</v>
      </c>
      <c r="H51" s="43"/>
    </row>
    <row r="52" spans="1:8" ht="16.5" customHeight="1" x14ac:dyDescent="0.25">
      <c r="A52" s="61" t="s">
        <v>6</v>
      </c>
      <c r="B52" s="62">
        <v>16988.599999999999</v>
      </c>
      <c r="C52" s="63">
        <f t="shared" si="1"/>
        <v>0</v>
      </c>
      <c r="D52" s="64">
        <v>16988.599999999999</v>
      </c>
      <c r="E52" s="62">
        <v>367</v>
      </c>
      <c r="F52" s="62">
        <f t="shared" si="0"/>
        <v>17355.599999999999</v>
      </c>
      <c r="H52" s="43"/>
    </row>
    <row r="53" spans="1:8" ht="15.75" x14ac:dyDescent="0.25">
      <c r="A53" s="61" t="s">
        <v>61</v>
      </c>
      <c r="B53" s="66">
        <v>11259</v>
      </c>
      <c r="C53" s="63">
        <f t="shared" si="1"/>
        <v>6</v>
      </c>
      <c r="D53" s="64">
        <v>11265</v>
      </c>
      <c r="E53" s="62">
        <v>251.6</v>
      </c>
      <c r="F53" s="62">
        <f t="shared" si="0"/>
        <v>11516.6</v>
      </c>
      <c r="H53" s="43"/>
    </row>
    <row r="54" spans="1:8" ht="16.5" customHeight="1" x14ac:dyDescent="0.25">
      <c r="A54" s="61" t="s">
        <v>7</v>
      </c>
      <c r="B54" s="62">
        <v>32181</v>
      </c>
      <c r="C54" s="63">
        <f t="shared" si="1"/>
        <v>0</v>
      </c>
      <c r="D54" s="64">
        <v>32181</v>
      </c>
      <c r="E54" s="62">
        <v>681</v>
      </c>
      <c r="F54" s="62">
        <f t="shared" si="0"/>
        <v>32862</v>
      </c>
      <c r="H54" s="43"/>
    </row>
    <row r="55" spans="1:8" ht="17.25" customHeight="1" x14ac:dyDescent="0.25">
      <c r="A55" s="61" t="s">
        <v>40</v>
      </c>
      <c r="B55" s="66">
        <v>23600</v>
      </c>
      <c r="C55" s="63">
        <f t="shared" si="1"/>
        <v>0</v>
      </c>
      <c r="D55" s="64">
        <v>23600</v>
      </c>
      <c r="E55" s="62">
        <v>483</v>
      </c>
      <c r="F55" s="62">
        <f t="shared" si="0"/>
        <v>24083</v>
      </c>
      <c r="H55" s="43"/>
    </row>
    <row r="56" spans="1:8" ht="16.5" customHeight="1" x14ac:dyDescent="0.25">
      <c r="A56" s="61" t="s">
        <v>59</v>
      </c>
      <c r="B56" s="62">
        <v>19630</v>
      </c>
      <c r="C56" s="63">
        <f t="shared" si="1"/>
        <v>200</v>
      </c>
      <c r="D56" s="64">
        <v>19830</v>
      </c>
      <c r="E56" s="62">
        <v>450</v>
      </c>
      <c r="F56" s="62">
        <f t="shared" si="0"/>
        <v>20280</v>
      </c>
      <c r="H56" s="43"/>
    </row>
    <row r="57" spans="1:8" ht="15.75" x14ac:dyDescent="0.25">
      <c r="A57" s="61" t="s">
        <v>65</v>
      </c>
      <c r="B57" s="66">
        <v>47776</v>
      </c>
      <c r="C57" s="63">
        <f t="shared" si="1"/>
        <v>0</v>
      </c>
      <c r="D57" s="64">
        <v>47776</v>
      </c>
      <c r="E57" s="62">
        <v>1032</v>
      </c>
      <c r="F57" s="62">
        <f t="shared" si="0"/>
        <v>48808</v>
      </c>
      <c r="H57" s="43"/>
    </row>
    <row r="58" spans="1:8" ht="15.75" x14ac:dyDescent="0.25">
      <c r="A58" s="61" t="s">
        <v>8</v>
      </c>
      <c r="B58" s="66">
        <v>36043</v>
      </c>
      <c r="C58" s="63">
        <f t="shared" si="1"/>
        <v>302</v>
      </c>
      <c r="D58" s="64">
        <v>36345</v>
      </c>
      <c r="E58" s="62">
        <v>757</v>
      </c>
      <c r="F58" s="62">
        <f t="shared" si="0"/>
        <v>37102</v>
      </c>
      <c r="H58" s="43"/>
    </row>
    <row r="59" spans="1:8" ht="15.75" x14ac:dyDescent="0.25">
      <c r="A59" s="61" t="s">
        <v>53</v>
      </c>
      <c r="B59" s="66">
        <v>24217.5</v>
      </c>
      <c r="C59" s="63">
        <f t="shared" si="1"/>
        <v>0.5</v>
      </c>
      <c r="D59" s="64">
        <v>24218</v>
      </c>
      <c r="E59" s="62">
        <v>541</v>
      </c>
      <c r="F59" s="62">
        <f t="shared" si="0"/>
        <v>24759</v>
      </c>
      <c r="H59" s="43"/>
    </row>
    <row r="60" spans="1:8" ht="15.75" x14ac:dyDescent="0.25">
      <c r="A60" s="61" t="s">
        <v>66</v>
      </c>
      <c r="B60" s="66">
        <v>10226</v>
      </c>
      <c r="C60" s="63">
        <f t="shared" si="1"/>
        <v>0</v>
      </c>
      <c r="D60" s="64">
        <v>10226</v>
      </c>
      <c r="E60" s="62">
        <v>261</v>
      </c>
      <c r="F60" s="62">
        <f t="shared" si="0"/>
        <v>10487</v>
      </c>
      <c r="H60" s="43"/>
    </row>
    <row r="61" spans="1:8" ht="15.75" x14ac:dyDescent="0.25">
      <c r="A61" s="61" t="s">
        <v>10</v>
      </c>
      <c r="B61" s="66">
        <v>5024</v>
      </c>
      <c r="C61" s="63">
        <f t="shared" si="1"/>
        <v>251</v>
      </c>
      <c r="D61" s="64">
        <v>5275</v>
      </c>
      <c r="E61" s="62">
        <v>111.3</v>
      </c>
      <c r="F61" s="62">
        <f t="shared" si="0"/>
        <v>5386.3</v>
      </c>
      <c r="H61" s="43"/>
    </row>
    <row r="62" spans="1:8" ht="15.75" x14ac:dyDescent="0.25">
      <c r="A62" s="61" t="s">
        <v>62</v>
      </c>
      <c r="B62" s="66">
        <v>21000</v>
      </c>
      <c r="C62" s="63">
        <f t="shared" si="1"/>
        <v>0</v>
      </c>
      <c r="D62" s="64">
        <v>21000</v>
      </c>
      <c r="E62" s="62">
        <v>380</v>
      </c>
      <c r="F62" s="62">
        <f t="shared" si="0"/>
        <v>21380</v>
      </c>
      <c r="H62" s="43"/>
    </row>
    <row r="63" spans="1:8" ht="15.75" x14ac:dyDescent="0.25">
      <c r="A63" s="61" t="s">
        <v>37</v>
      </c>
      <c r="B63" s="66">
        <v>94964</v>
      </c>
      <c r="C63" s="66">
        <v>0</v>
      </c>
      <c r="D63" s="67">
        <v>94964</v>
      </c>
      <c r="E63" s="62">
        <v>1800</v>
      </c>
      <c r="F63" s="62">
        <f t="shared" si="0"/>
        <v>96764</v>
      </c>
      <c r="H63" s="43"/>
    </row>
    <row r="64" spans="1:8" ht="16.5" thickBot="1" x14ac:dyDescent="0.3">
      <c r="A64" s="68" t="s">
        <v>11</v>
      </c>
      <c r="B64" s="69">
        <v>39328</v>
      </c>
      <c r="C64" s="69">
        <f>D64-B64</f>
        <v>702</v>
      </c>
      <c r="D64" s="70">
        <v>40030</v>
      </c>
      <c r="E64" s="71">
        <v>979.5</v>
      </c>
      <c r="F64" s="71">
        <f t="shared" si="0"/>
        <v>41009.5</v>
      </c>
      <c r="H64" s="43"/>
    </row>
    <row r="65" spans="1:8" ht="12.75" customHeight="1" x14ac:dyDescent="0.25">
      <c r="A65" s="72" t="s">
        <v>70</v>
      </c>
      <c r="B65" s="73"/>
      <c r="C65" s="74"/>
      <c r="D65" s="75"/>
      <c r="E65" s="75"/>
      <c r="F65" s="75"/>
      <c r="H65" s="43"/>
    </row>
    <row r="66" spans="1:8" ht="12.75" customHeight="1" x14ac:dyDescent="0.25">
      <c r="A66" s="72"/>
      <c r="B66" s="73"/>
      <c r="C66" s="74"/>
      <c r="D66" s="75"/>
      <c r="E66" s="75"/>
      <c r="F66" s="75"/>
      <c r="H66" s="43"/>
    </row>
    <row r="67" spans="1:8" ht="16.5" thickBot="1" x14ac:dyDescent="0.3">
      <c r="A67" s="76"/>
      <c r="B67" s="76"/>
      <c r="C67" s="76"/>
      <c r="D67" s="77" t="s">
        <v>41</v>
      </c>
      <c r="E67" s="78"/>
      <c r="F67" s="93" t="s">
        <v>41</v>
      </c>
      <c r="H67" s="43"/>
    </row>
    <row r="68" spans="1:8" ht="16.5" customHeight="1" x14ac:dyDescent="0.25">
      <c r="A68" s="79"/>
      <c r="B68" s="49" t="s">
        <v>71</v>
      </c>
      <c r="C68" s="104" t="s">
        <v>81</v>
      </c>
      <c r="D68" s="51" t="s">
        <v>0</v>
      </c>
      <c r="E68" s="50" t="s">
        <v>79</v>
      </c>
      <c r="F68" s="104" t="s">
        <v>88</v>
      </c>
      <c r="H68" s="43"/>
    </row>
    <row r="69" spans="1:8" ht="15.75" x14ac:dyDescent="0.25">
      <c r="A69" s="80"/>
      <c r="B69" s="52" t="s">
        <v>68</v>
      </c>
      <c r="C69" s="105"/>
      <c r="D69" s="54" t="s">
        <v>75</v>
      </c>
      <c r="E69" s="94" t="s">
        <v>76</v>
      </c>
      <c r="F69" s="105"/>
      <c r="H69" s="43"/>
    </row>
    <row r="70" spans="1:8" ht="16.5" thickBot="1" x14ac:dyDescent="0.3">
      <c r="A70" s="81"/>
      <c r="B70" s="55" t="s">
        <v>72</v>
      </c>
      <c r="C70" s="106"/>
      <c r="D70" s="56" t="s">
        <v>78</v>
      </c>
      <c r="E70" s="53" t="s">
        <v>77</v>
      </c>
      <c r="F70" s="106"/>
      <c r="H70" s="43"/>
    </row>
    <row r="71" spans="1:8" ht="15.75" x14ac:dyDescent="0.25">
      <c r="A71" s="82" t="s">
        <v>38</v>
      </c>
      <c r="B71" s="58">
        <v>921580</v>
      </c>
      <c r="C71" s="83">
        <v>9812</v>
      </c>
      <c r="D71" s="84">
        <v>931392</v>
      </c>
      <c r="E71" s="58">
        <v>16800</v>
      </c>
      <c r="F71" s="58">
        <f>D71+E71</f>
        <v>948192</v>
      </c>
      <c r="H71" s="43"/>
    </row>
    <row r="72" spans="1:8" ht="16.5" thickBot="1" x14ac:dyDescent="0.3">
      <c r="A72" s="85" t="s">
        <v>74</v>
      </c>
      <c r="B72" s="71">
        <v>920600.6</v>
      </c>
      <c r="C72" s="71">
        <f>D72-B72</f>
        <v>93942.20000000007</v>
      </c>
      <c r="D72" s="86">
        <v>1014542.8</v>
      </c>
      <c r="E72" s="71">
        <v>30436.3</v>
      </c>
      <c r="F72" s="71">
        <f>D72+E72</f>
        <v>1044979.1000000001</v>
      </c>
      <c r="H72" s="43"/>
    </row>
    <row r="73" spans="1:8" x14ac:dyDescent="0.2">
      <c r="A73" s="87" t="s">
        <v>73</v>
      </c>
      <c r="B73" s="88"/>
      <c r="C73" s="88"/>
      <c r="D73" s="89"/>
      <c r="E73" s="78"/>
      <c r="F73" s="78"/>
    </row>
    <row r="74" spans="1:8" ht="15.75" x14ac:dyDescent="0.25">
      <c r="A74" s="40"/>
      <c r="B74" s="40"/>
      <c r="C74" s="45"/>
      <c r="D74" s="46"/>
    </row>
    <row r="75" spans="1:8" x14ac:dyDescent="0.2">
      <c r="A75" s="40"/>
      <c r="B75" s="40"/>
      <c r="C75" s="47"/>
      <c r="D75" s="46"/>
    </row>
    <row r="76" spans="1:8" x14ac:dyDescent="0.2">
      <c r="A76" s="40"/>
      <c r="B76" s="40"/>
      <c r="C76" s="47"/>
      <c r="D76" s="46"/>
    </row>
  </sheetData>
  <sheetProtection password="DDE8" sheet="1" formatColumns="0" selectLockedCells="1"/>
  <mergeCells count="7">
    <mergeCell ref="C68:C70"/>
    <mergeCell ref="A1:E1"/>
    <mergeCell ref="A4:A6"/>
    <mergeCell ref="A2:F2"/>
    <mergeCell ref="C4:C6"/>
    <mergeCell ref="F4:F6"/>
    <mergeCell ref="F68:F70"/>
  </mergeCells>
  <phoneticPr fontId="0" type="noConversion"/>
  <pageMargins left="0.78740157480314965" right="0.59055118110236227" top="0.98425196850393704" bottom="0.98425196850393704" header="0.51181102362204722" footer="0.51181102362204722"/>
  <pageSetup paperSize="9" scale="90" fitToHeight="0" orientation="portrait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Počet zam. 2016</vt:lpstr>
      <vt:lpstr>Limity platy 2016</vt:lpstr>
      <vt:lpstr>'Limity platy 2016'!Názvy_tisku</vt:lpstr>
      <vt:lpstr>'Počet zam. 2016'!Názvy_tisku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MHMP</dc:creator>
  <cp:lastModifiedBy>INF</cp:lastModifiedBy>
  <cp:lastPrinted>2015-12-02T13:06:28Z</cp:lastPrinted>
  <dcterms:created xsi:type="dcterms:W3CDTF">1996-12-09T14:15:58Z</dcterms:created>
  <dcterms:modified xsi:type="dcterms:W3CDTF">2015-12-17T15:44:23Z</dcterms:modified>
</cp:coreProperties>
</file>